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900" windowWidth="18930" windowHeight="4710" activeTab="2"/>
  </bookViews>
  <sheets>
    <sheet name="capa" sheetId="13" r:id="rId1"/>
    <sheet name="resumo " sheetId="6" r:id="rId2"/>
    <sheet name="demonstrativo" sheetId="11" r:id="rId3"/>
    <sheet name="Ilum mão obra" sheetId="17" r:id="rId4"/>
    <sheet name="compl" sheetId="9" r:id="rId5"/>
    <sheet name="dre" sheetId="15" r:id="rId6"/>
    <sheet name="MÃODEOBRA" sheetId="1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'Ilum mão obra'!$B$1:$K$44</definedName>
    <definedName name="_xlnm.Print_Area" localSheetId="0">capa!$B$1:$E$35</definedName>
    <definedName name="_xlnm.Print_Area" localSheetId="4">compl!$C$1:$AR$74</definedName>
    <definedName name="_xlnm.Print_Area" localSheetId="2">demonstrativo!$B$1:$G$368</definedName>
    <definedName name="_xlnm.Print_Area" localSheetId="5">dre!$C$1:$AR$438</definedName>
    <definedName name="_xlnm.Print_Area" localSheetId="3">'Ilum mão obra'!$B$1:$K$45</definedName>
    <definedName name="_xlnm.Print_Area" localSheetId="1">'resumo '!$B$1:$E$35</definedName>
    <definedName name="orcrig">#REF!</definedName>
    <definedName name="Resumo">#REF!</definedName>
    <definedName name="_xlnm.Print_Titles" localSheetId="3">'Ilum mão obra'!$1:$3</definedName>
  </definedNames>
  <calcPr calcId="125725"/>
</workbook>
</file>

<file path=xl/calcChain.xml><?xml version="1.0" encoding="utf-8"?>
<calcChain xmlns="http://schemas.openxmlformats.org/spreadsheetml/2006/main">
  <c r="E28" i="11"/>
  <c r="G51" l="1"/>
  <c r="E30" l="1"/>
  <c r="F36" l="1"/>
  <c r="F37"/>
  <c r="E32"/>
  <c r="E33" s="1"/>
  <c r="F32"/>
  <c r="G32" s="1"/>
  <c r="F33"/>
  <c r="F30"/>
  <c r="F28"/>
  <c r="F20" l="1"/>
  <c r="E21"/>
  <c r="E20"/>
  <c r="F21"/>
  <c r="F18"/>
  <c r="E18"/>
  <c r="F17"/>
  <c r="G17" s="1"/>
  <c r="E14"/>
  <c r="F15"/>
  <c r="G15" s="1"/>
  <c r="G104"/>
  <c r="G282"/>
  <c r="E13" i="6" s="1"/>
  <c r="F34" i="11"/>
  <c r="AB71" i="9"/>
  <c r="AK23"/>
  <c r="AK22"/>
  <c r="AK21"/>
  <c r="AG406" i="15"/>
  <c r="AG405"/>
  <c r="AG404"/>
  <c r="AG403"/>
  <c r="AG402"/>
  <c r="AG332"/>
  <c r="AG331"/>
  <c r="AG330"/>
  <c r="AG329"/>
  <c r="AG259"/>
  <c r="AG258"/>
  <c r="AO258" s="1"/>
  <c r="AG257"/>
  <c r="AG256"/>
  <c r="AG186"/>
  <c r="AG185"/>
  <c r="AG184"/>
  <c r="AG183"/>
  <c r="AG113"/>
  <c r="AG112"/>
  <c r="AG111"/>
  <c r="AG110"/>
  <c r="AO110" s="1"/>
  <c r="AO118" s="1"/>
  <c r="AK386"/>
  <c r="AK313"/>
  <c r="AK240"/>
  <c r="AO240" s="1"/>
  <c r="AK167"/>
  <c r="AO167" s="1"/>
  <c r="AK175" s="1"/>
  <c r="AO175" s="1"/>
  <c r="AO176" s="1"/>
  <c r="AK94"/>
  <c r="AB289"/>
  <c r="AO236"/>
  <c r="AO256"/>
  <c r="AO257"/>
  <c r="AO259"/>
  <c r="AO269"/>
  <c r="AO270"/>
  <c r="AO271"/>
  <c r="AO272"/>
  <c r="AO273"/>
  <c r="AO274"/>
  <c r="AO275"/>
  <c r="AB435"/>
  <c r="AB362"/>
  <c r="AB216"/>
  <c r="AB143"/>
  <c r="AB70"/>
  <c r="AG40"/>
  <c r="AG39"/>
  <c r="AO39" s="1"/>
  <c r="AO45" s="1"/>
  <c r="AG38"/>
  <c r="AG37"/>
  <c r="AK21"/>
  <c r="J7" i="1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G7"/>
  <c r="G8"/>
  <c r="G9"/>
  <c r="K9" s="1"/>
  <c r="G10"/>
  <c r="G11"/>
  <c r="G12"/>
  <c r="G13"/>
  <c r="K13" s="1"/>
  <c r="G14"/>
  <c r="G15"/>
  <c r="G16"/>
  <c r="G17"/>
  <c r="K17" s="1"/>
  <c r="G18"/>
  <c r="G19"/>
  <c r="G20"/>
  <c r="G21"/>
  <c r="K21" s="1"/>
  <c r="G22"/>
  <c r="G23"/>
  <c r="G24"/>
  <c r="G25"/>
  <c r="K25" s="1"/>
  <c r="G26"/>
  <c r="G27"/>
  <c r="G28"/>
  <c r="G29"/>
  <c r="K29" s="1"/>
  <c r="G30"/>
  <c r="G31"/>
  <c r="G32"/>
  <c r="G33"/>
  <c r="K33" s="1"/>
  <c r="G34"/>
  <c r="G35"/>
  <c r="G36"/>
  <c r="G37"/>
  <c r="K37" s="1"/>
  <c r="G38"/>
  <c r="G39"/>
  <c r="G40"/>
  <c r="G41"/>
  <c r="K41" s="1"/>
  <c r="G42"/>
  <c r="G43"/>
  <c r="G44"/>
  <c r="J6"/>
  <c r="K6" s="1"/>
  <c r="K45" s="1"/>
  <c r="E11" i="6" s="1"/>
  <c r="G6" i="17"/>
  <c r="F31" i="11"/>
  <c r="G31" s="1"/>
  <c r="G55"/>
  <c r="F108"/>
  <c r="G107"/>
  <c r="F225"/>
  <c r="F224"/>
  <c r="G224" s="1"/>
  <c r="F223"/>
  <c r="G223" s="1"/>
  <c r="F221"/>
  <c r="G221" s="1"/>
  <c r="F220"/>
  <c r="F219"/>
  <c r="G219" s="1"/>
  <c r="F213"/>
  <c r="G213" s="1"/>
  <c r="F211"/>
  <c r="G211" s="1"/>
  <c r="F210"/>
  <c r="F209"/>
  <c r="F208"/>
  <c r="G208" s="1"/>
  <c r="F207"/>
  <c r="G207" s="1"/>
  <c r="F206"/>
  <c r="F205"/>
  <c r="F204"/>
  <c r="F203"/>
  <c r="G203" s="1"/>
  <c r="F202"/>
  <c r="F201"/>
  <c r="F200"/>
  <c r="G200" s="1"/>
  <c r="F199"/>
  <c r="G199" s="1"/>
  <c r="F198"/>
  <c r="F197"/>
  <c r="F196"/>
  <c r="G196" s="1"/>
  <c r="F194"/>
  <c r="G194" s="1"/>
  <c r="F193"/>
  <c r="F192"/>
  <c r="G192" s="1"/>
  <c r="F191"/>
  <c r="G191" s="1"/>
  <c r="F190"/>
  <c r="G190" s="1"/>
  <c r="F189"/>
  <c r="F188"/>
  <c r="G188" s="1"/>
  <c r="F187"/>
  <c r="F186"/>
  <c r="G186" s="1"/>
  <c r="F185"/>
  <c r="F184"/>
  <c r="F183"/>
  <c r="G183" s="1"/>
  <c r="F182"/>
  <c r="G182" s="1"/>
  <c r="F181"/>
  <c r="F180"/>
  <c r="F179"/>
  <c r="G179" s="1"/>
  <c r="F178"/>
  <c r="G178" s="1"/>
  <c r="F177"/>
  <c r="G177" s="1"/>
  <c r="F176"/>
  <c r="G176" s="1"/>
  <c r="F175"/>
  <c r="G175" s="1"/>
  <c r="F174"/>
  <c r="G174" s="1"/>
  <c r="F173"/>
  <c r="F171"/>
  <c r="G171" s="1"/>
  <c r="F169"/>
  <c r="G169" s="1"/>
  <c r="F168"/>
  <c r="G168" s="1"/>
  <c r="F167"/>
  <c r="F166"/>
  <c r="G166" s="1"/>
  <c r="F165"/>
  <c r="G165" s="1"/>
  <c r="F163"/>
  <c r="G163" s="1"/>
  <c r="F161"/>
  <c r="F160"/>
  <c r="G160" s="1"/>
  <c r="F158"/>
  <c r="G158" s="1"/>
  <c r="F157"/>
  <c r="G157" s="1"/>
  <c r="F156"/>
  <c r="G156" s="1"/>
  <c r="F287"/>
  <c r="F298"/>
  <c r="G298" s="1"/>
  <c r="F297"/>
  <c r="G297" s="1"/>
  <c r="F296"/>
  <c r="F295"/>
  <c r="F294"/>
  <c r="F293"/>
  <c r="G293" s="1"/>
  <c r="F292"/>
  <c r="G292" s="1"/>
  <c r="F291"/>
  <c r="F309"/>
  <c r="G309" s="1"/>
  <c r="F308"/>
  <c r="G308" s="1"/>
  <c r="F330"/>
  <c r="F126"/>
  <c r="G126" s="1"/>
  <c r="F125"/>
  <c r="G125" s="1"/>
  <c r="F124"/>
  <c r="G124" s="1"/>
  <c r="F123"/>
  <c r="G123" s="1"/>
  <c r="F122"/>
  <c r="G122" s="1"/>
  <c r="F118"/>
  <c r="G118" s="1"/>
  <c r="F117"/>
  <c r="G117" s="1"/>
  <c r="F111"/>
  <c r="G111" s="1"/>
  <c r="F110"/>
  <c r="G110" s="1"/>
  <c r="F109"/>
  <c r="G109" s="1"/>
  <c r="F105"/>
  <c r="G105" s="1"/>
  <c r="F103"/>
  <c r="F102"/>
  <c r="G102" s="1"/>
  <c r="F101"/>
  <c r="F87"/>
  <c r="G87" s="1"/>
  <c r="F86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4"/>
  <c r="G54" s="1"/>
  <c r="F53"/>
  <c r="G53" s="1"/>
  <c r="F52"/>
  <c r="G52" s="1"/>
  <c r="F50"/>
  <c r="G50" s="1"/>
  <c r="F49"/>
  <c r="G49" s="1"/>
  <c r="F48"/>
  <c r="G48" s="1"/>
  <c r="F46"/>
  <c r="G46" s="1"/>
  <c r="G45"/>
  <c r="F44"/>
  <c r="G44" s="1"/>
  <c r="F42"/>
  <c r="G42" s="1"/>
  <c r="F41"/>
  <c r="G41" s="1"/>
  <c r="F35"/>
  <c r="G33"/>
  <c r="F29"/>
  <c r="G29" s="1"/>
  <c r="F27"/>
  <c r="G27" s="1"/>
  <c r="G19"/>
  <c r="F16"/>
  <c r="G16" s="1"/>
  <c r="F14"/>
  <c r="G14" s="1"/>
  <c r="E101"/>
  <c r="E108"/>
  <c r="K44" i="17"/>
  <c r="K43"/>
  <c r="K42"/>
  <c r="K40"/>
  <c r="K39"/>
  <c r="K38"/>
  <c r="K36"/>
  <c r="K35"/>
  <c r="K34"/>
  <c r="K32"/>
  <c r="K31"/>
  <c r="K30"/>
  <c r="K28"/>
  <c r="K27"/>
  <c r="K26"/>
  <c r="K24"/>
  <c r="K23"/>
  <c r="K22"/>
  <c r="K20"/>
  <c r="K19"/>
  <c r="K18"/>
  <c r="K16"/>
  <c r="K15"/>
  <c r="K14"/>
  <c r="K12"/>
  <c r="K11"/>
  <c r="K10"/>
  <c r="K8"/>
  <c r="K7"/>
  <c r="G197" i="11"/>
  <c r="G198"/>
  <c r="G201"/>
  <c r="G202"/>
  <c r="G204"/>
  <c r="G205"/>
  <c r="G206"/>
  <c r="G209"/>
  <c r="G210"/>
  <c r="G212"/>
  <c r="G214"/>
  <c r="G215"/>
  <c r="G216"/>
  <c r="G217"/>
  <c r="G218"/>
  <c r="G220"/>
  <c r="G222"/>
  <c r="G225"/>
  <c r="G159"/>
  <c r="G161"/>
  <c r="G162"/>
  <c r="G164"/>
  <c r="G167"/>
  <c r="G170"/>
  <c r="G172"/>
  <c r="G173"/>
  <c r="G180"/>
  <c r="G181"/>
  <c r="G184"/>
  <c r="G185"/>
  <c r="G187"/>
  <c r="G189"/>
  <c r="G193"/>
  <c r="G195"/>
  <c r="G113"/>
  <c r="G112"/>
  <c r="G106"/>
  <c r="G103"/>
  <c r="G47"/>
  <c r="G43"/>
  <c r="G34"/>
  <c r="AO421" i="15"/>
  <c r="AO420"/>
  <c r="AO419"/>
  <c r="AO418"/>
  <c r="AO417"/>
  <c r="AO416"/>
  <c r="AO415"/>
  <c r="AO406"/>
  <c r="AO405"/>
  <c r="AO404"/>
  <c r="AO403"/>
  <c r="AO402"/>
  <c r="AO410"/>
  <c r="AO386"/>
  <c r="AO375"/>
  <c r="AO374"/>
  <c r="AO382"/>
  <c r="AO348"/>
  <c r="AO347"/>
  <c r="AO346"/>
  <c r="AO345"/>
  <c r="AO344"/>
  <c r="AO343"/>
  <c r="AO342"/>
  <c r="AO332"/>
  <c r="AO331"/>
  <c r="AO330"/>
  <c r="AO329"/>
  <c r="AO313"/>
  <c r="AO309"/>
  <c r="AO202"/>
  <c r="AO201"/>
  <c r="AO200"/>
  <c r="AO199"/>
  <c r="AO198"/>
  <c r="AO197"/>
  <c r="AO196"/>
  <c r="AO203" s="1"/>
  <c r="AO186"/>
  <c r="AO185"/>
  <c r="AO184"/>
  <c r="AO183"/>
  <c r="AO191" s="1"/>
  <c r="AO163"/>
  <c r="AO129"/>
  <c r="AO128"/>
  <c r="AO127"/>
  <c r="AO126"/>
  <c r="AO125"/>
  <c r="AO124"/>
  <c r="AO123"/>
  <c r="AO130" s="1"/>
  <c r="AO113"/>
  <c r="AO112"/>
  <c r="AO111"/>
  <c r="AO94"/>
  <c r="AK102" s="1"/>
  <c r="AO102" s="1"/>
  <c r="AO103" s="1"/>
  <c r="AO105" s="1"/>
  <c r="AO106" s="1"/>
  <c r="AO90"/>
  <c r="AO56"/>
  <c r="AO55"/>
  <c r="AO54"/>
  <c r="AO53"/>
  <c r="AO52"/>
  <c r="AO51"/>
  <c r="AO50"/>
  <c r="AO40"/>
  <c r="AO38"/>
  <c r="AO37"/>
  <c r="AO21"/>
  <c r="AO17"/>
  <c r="G95" i="11"/>
  <c r="G291"/>
  <c r="E330"/>
  <c r="G330" s="1"/>
  <c r="E287"/>
  <c r="G287" s="1"/>
  <c r="G288" s="1"/>
  <c r="D34" i="14"/>
  <c r="D33"/>
  <c r="D32"/>
  <c r="D31"/>
  <c r="D30"/>
  <c r="D29"/>
  <c r="D28"/>
  <c r="D27"/>
  <c r="D26"/>
  <c r="D25"/>
  <c r="G119" i="11"/>
  <c r="C13" i="6"/>
  <c r="C14"/>
  <c r="E336" i="11"/>
  <c r="G336" s="1"/>
  <c r="E335"/>
  <c r="G335" s="1"/>
  <c r="E334"/>
  <c r="G334" s="1"/>
  <c r="G331"/>
  <c r="G327"/>
  <c r="G326"/>
  <c r="G325"/>
  <c r="G324"/>
  <c r="G323"/>
  <c r="E320"/>
  <c r="E319"/>
  <c r="E318"/>
  <c r="E317"/>
  <c r="E316"/>
  <c r="E315"/>
  <c r="E314"/>
  <c r="E313"/>
  <c r="G305"/>
  <c r="G306" s="1"/>
  <c r="G302"/>
  <c r="G301"/>
  <c r="G296"/>
  <c r="G295"/>
  <c r="G294"/>
  <c r="D24" i="14"/>
  <c r="F319" i="11" s="1"/>
  <c r="D23" i="14"/>
  <c r="D22"/>
  <c r="D21"/>
  <c r="F320" i="11" s="1"/>
  <c r="D20" i="14"/>
  <c r="F316" i="11" s="1"/>
  <c r="D19" i="14"/>
  <c r="D18"/>
  <c r="F317" i="11" s="1"/>
  <c r="D17" i="14"/>
  <c r="D16"/>
  <c r="D15"/>
  <c r="F314" i="11" s="1"/>
  <c r="D14" i="14"/>
  <c r="F315" i="11" s="1"/>
  <c r="D13" i="14"/>
  <c r="F318" i="11" s="1"/>
  <c r="D12" i="14"/>
  <c r="F313" i="11" s="1"/>
  <c r="D11" i="14"/>
  <c r="D10"/>
  <c r="D9"/>
  <c r="D8"/>
  <c r="D7"/>
  <c r="D6"/>
  <c r="D5"/>
  <c r="D4"/>
  <c r="D3"/>
  <c r="G127" i="11"/>
  <c r="G142"/>
  <c r="G256"/>
  <c r="G257"/>
  <c r="G258"/>
  <c r="G249"/>
  <c r="G250"/>
  <c r="G251"/>
  <c r="G252"/>
  <c r="G245"/>
  <c r="G246"/>
  <c r="G240"/>
  <c r="G241"/>
  <c r="G234"/>
  <c r="G235"/>
  <c r="G236"/>
  <c r="G151"/>
  <c r="G139"/>
  <c r="G140"/>
  <c r="G141"/>
  <c r="G143"/>
  <c r="G144"/>
  <c r="G145"/>
  <c r="G146"/>
  <c r="G147"/>
  <c r="G134"/>
  <c r="G135"/>
  <c r="G136"/>
  <c r="G86"/>
  <c r="C4" i="6"/>
  <c r="C5"/>
  <c r="C6"/>
  <c r="C7"/>
  <c r="C8"/>
  <c r="C9"/>
  <c r="C12"/>
  <c r="C3"/>
  <c r="G255" i="11"/>
  <c r="G244"/>
  <c r="G239"/>
  <c r="G233"/>
  <c r="G230"/>
  <c r="G150"/>
  <c r="G133"/>
  <c r="G10"/>
  <c r="G9"/>
  <c r="G8"/>
  <c r="G7"/>
  <c r="G5"/>
  <c r="AO57" i="9"/>
  <c r="AO56"/>
  <c r="AO55"/>
  <c r="AO54"/>
  <c r="AO53"/>
  <c r="AO52"/>
  <c r="AO51"/>
  <c r="AO46"/>
  <c r="AO23"/>
  <c r="AO22"/>
  <c r="AO21"/>
  <c r="AK29" s="1"/>
  <c r="AO29" s="1"/>
  <c r="AO17"/>
  <c r="G128" i="11"/>
  <c r="AK29" i="15"/>
  <c r="AO29" s="1"/>
  <c r="G94" i="11"/>
  <c r="G93"/>
  <c r="G90"/>
  <c r="G92"/>
  <c r="G91"/>
  <c r="G89"/>
  <c r="G88"/>
  <c r="G76"/>
  <c r="G75"/>
  <c r="G74"/>
  <c r="AK394" i="15"/>
  <c r="AO394" s="1"/>
  <c r="G96" i="11"/>
  <c r="G28"/>
  <c r="AO276" i="15" l="1"/>
  <c r="AO57"/>
  <c r="AO178"/>
  <c r="AO179" s="1"/>
  <c r="AO205" s="1"/>
  <c r="AO337"/>
  <c r="AO422"/>
  <c r="G108" i="11"/>
  <c r="AO264" i="15"/>
  <c r="AO58" i="9"/>
  <c r="G152" i="11"/>
  <c r="AO349" i="15"/>
  <c r="G101" i="11"/>
  <c r="E36"/>
  <c r="G36" s="1"/>
  <c r="G313"/>
  <c r="G21"/>
  <c r="G20"/>
  <c r="G18"/>
  <c r="G310"/>
  <c r="G318"/>
  <c r="G299"/>
  <c r="G332"/>
  <c r="G35"/>
  <c r="G315"/>
  <c r="G328"/>
  <c r="G337"/>
  <c r="G317"/>
  <c r="G303"/>
  <c r="G11"/>
  <c r="E8" i="6"/>
  <c r="G260" i="11"/>
  <c r="E12" i="6" s="1"/>
  <c r="G314" i="11"/>
  <c r="G319"/>
  <c r="G30"/>
  <c r="G226"/>
  <c r="E10" i="6" s="1"/>
  <c r="G129" i="11"/>
  <c r="E7" i="6" s="1"/>
  <c r="G114" i="11"/>
  <c r="E6" i="6" s="1"/>
  <c r="G320" i="11"/>
  <c r="AO30" i="9"/>
  <c r="AO32" s="1"/>
  <c r="AO33" s="1"/>
  <c r="G97" i="11"/>
  <c r="E5" i="6" s="1"/>
  <c r="AO132" i="15"/>
  <c r="AO395"/>
  <c r="AO397" s="1"/>
  <c r="AO398" s="1"/>
  <c r="AO424" s="1"/>
  <c r="AO207"/>
  <c r="AO206"/>
  <c r="AK248"/>
  <c r="AO248" s="1"/>
  <c r="AO249" s="1"/>
  <c r="AO251" s="1"/>
  <c r="AO252" s="1"/>
  <c r="AO278" s="1"/>
  <c r="G316" i="11"/>
  <c r="AO30" i="15"/>
  <c r="AO32" s="1"/>
  <c r="AO33" s="1"/>
  <c r="AO59" s="1"/>
  <c r="AK321"/>
  <c r="AO321" s="1"/>
  <c r="AO322" s="1"/>
  <c r="AO324" s="1"/>
  <c r="AO325" s="1"/>
  <c r="AO60" i="9" l="1"/>
  <c r="AO61" s="1"/>
  <c r="AO62" s="1"/>
  <c r="AO351" i="15"/>
  <c r="G22" i="11"/>
  <c r="E3" i="6" s="1"/>
  <c r="E37" i="11"/>
  <c r="G37" s="1"/>
  <c r="E38"/>
  <c r="G38" s="1"/>
  <c r="G321"/>
  <c r="G338" s="1"/>
  <c r="G339" s="1"/>
  <c r="E14" i="6" s="1"/>
  <c r="AO353" i="15"/>
  <c r="AO352"/>
  <c r="AO425"/>
  <c r="AO426" s="1"/>
  <c r="AO279"/>
  <c r="AO280" s="1"/>
  <c r="AO133"/>
  <c r="AO134" s="1"/>
  <c r="AO60"/>
  <c r="AO61" s="1"/>
  <c r="G56" i="11" l="1"/>
  <c r="E4" i="6" s="1"/>
  <c r="E27" s="1"/>
  <c r="D7" s="1"/>
  <c r="G341" i="11" l="1"/>
  <c r="D14" i="6"/>
  <c r="D6"/>
  <c r="D13"/>
  <c r="D8"/>
  <c r="D12"/>
  <c r="D5"/>
  <c r="D3"/>
  <c r="D10"/>
  <c r="D4"/>
  <c r="D11"/>
  <c r="D27" l="1"/>
</calcChain>
</file>

<file path=xl/sharedStrings.xml><?xml version="1.0" encoding="utf-8"?>
<sst xmlns="http://schemas.openxmlformats.org/spreadsheetml/2006/main" count="1496" uniqueCount="720">
  <si>
    <t>SEMAFORIZAÇÃO</t>
  </si>
  <si>
    <t>ITEM</t>
  </si>
  <si>
    <t>CÓDIGO</t>
  </si>
  <si>
    <t>DISCRIMINAÇÃO</t>
  </si>
  <si>
    <t>UD</t>
  </si>
  <si>
    <t>PREÇO TOTAL</t>
  </si>
  <si>
    <t>RETIRADAS E DEMOLIÇÕES E CANTEIRO</t>
  </si>
  <si>
    <t xml:space="preserve">Remoção de cerca de arame/alambrado </t>
  </si>
  <si>
    <t>Remoção de Muro Pré-Fabricado, h=1,50m</t>
  </si>
  <si>
    <t>M</t>
  </si>
  <si>
    <t>Demolição manual de concreto simples</t>
  </si>
  <si>
    <t>Demolição de Concreto Armado com Compressor</t>
  </si>
  <si>
    <t xml:space="preserve">Demolição de muro de Alvenaria </t>
  </si>
  <si>
    <t>COMPOSIÇÃO DE PREÇO UNITÁRIO</t>
  </si>
  <si>
    <t>CÓDIGO:</t>
  </si>
  <si>
    <t>SERVIÇO:</t>
  </si>
  <si>
    <t>UNIDADE:</t>
  </si>
  <si>
    <t>EQUIPAMENTOS</t>
  </si>
  <si>
    <t>UTILIZAÇÃO</t>
  </si>
  <si>
    <t>CUSTO OPERACIONAL</t>
  </si>
  <si>
    <t>CUSTO HORÁRIO</t>
  </si>
  <si>
    <t>PROD.</t>
  </si>
  <si>
    <t>IMPROD.</t>
  </si>
  <si>
    <t>CUSTO HORÁRIO DE EQUIPAMENTOS - TOTAL</t>
  </si>
  <si>
    <t>MÃO-DE-OBRA SUPLEMENTAR</t>
  </si>
  <si>
    <t>K ou R</t>
  </si>
  <si>
    <t>SALÁRIO BASE</t>
  </si>
  <si>
    <t>FERRAMENTAS MANUAIS</t>
  </si>
  <si>
    <t>CUSTO HORÁRIO DE MÃO-DE-OBRA - TOTAL</t>
  </si>
  <si>
    <t>CUSTO HORÁRIO DE EXECUÇÃO</t>
  </si>
  <si>
    <t>PRODUÇÃO DA EQUIPE</t>
  </si>
  <si>
    <t>CUSTO UNITÁRIO DE EXECUÇÃO</t>
  </si>
  <si>
    <t>MATERIAIS</t>
  </si>
  <si>
    <t>UNIDADE</t>
  </si>
  <si>
    <t>CUSTO UNITÁRIO</t>
  </si>
  <si>
    <t>CONSUMO</t>
  </si>
  <si>
    <t>CUSTO TOTAL</t>
  </si>
  <si>
    <t>CUSTO DE MATERIAIS - TOTAL</t>
  </si>
  <si>
    <t>EQUIPAMENTO DE TRANSPORTE</t>
  </si>
  <si>
    <t>TIPO</t>
  </si>
  <si>
    <t>PISO</t>
  </si>
  <si>
    <t>MATERIAL</t>
  </si>
  <si>
    <t>CUSTO (tkm)</t>
  </si>
  <si>
    <t>DT            (km)</t>
  </si>
  <si>
    <t>CUSTO DE TRANSPORTE - TOTAL</t>
  </si>
  <si>
    <t>CUSTO UNITÁRIO DIRETO - TOTAL</t>
  </si>
  <si>
    <t>LDI</t>
  </si>
  <si>
    <t>PREÇO UNITÁRIO TOTAL</t>
  </si>
  <si>
    <t>OBSERVAÇÕES:</t>
  </si>
  <si>
    <t>RODOVIA:</t>
  </si>
  <si>
    <t>TRECHO:</t>
  </si>
  <si>
    <t>SUBTRECHO:</t>
  </si>
  <si>
    <t>ENCARREGADO DE TURMA</t>
  </si>
  <si>
    <t>SERVENTE</t>
  </si>
  <si>
    <t>Escavação mecânica de valas</t>
  </si>
  <si>
    <t>Reaterro mecânico de valas com  apiloamento</t>
  </si>
  <si>
    <t>Caixa de captação dupla com grelha de ferro fundido</t>
  </si>
  <si>
    <t>Caixa de ligação para tubo Ø 0.40m</t>
  </si>
  <si>
    <t>Caixa de ligação para tubo Ø 0.60m</t>
  </si>
  <si>
    <t>Caixa de ligação para tubo Ø 0.80m</t>
  </si>
  <si>
    <t>Lastro de pedra amarroada</t>
  </si>
  <si>
    <t>Lastro de brita</t>
  </si>
  <si>
    <t xml:space="preserve">PAISAGISMO </t>
  </si>
  <si>
    <t/>
  </si>
  <si>
    <t>PEDREIRO</t>
  </si>
  <si>
    <t>DISCRIMINAÇÃO DOS SERVIÇOS</t>
  </si>
  <si>
    <t>%</t>
  </si>
  <si>
    <t>TOTAL R$</t>
  </si>
  <si>
    <t xml:space="preserve"> TOTAL</t>
  </si>
  <si>
    <t>QUADRO-RESUMO</t>
  </si>
  <si>
    <t xml:space="preserve">TRECHO : </t>
  </si>
  <si>
    <t>MUNICÍPIO:</t>
  </si>
  <si>
    <t>CURITIBA (PR)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</si>
  <si>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</si>
  <si>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</si>
  <si>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</si>
  <si>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</si>
  <si>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</si>
  <si>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</si>
  <si>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</si>
  <si>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</si>
  <si>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</si>
  <si>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6</t>
  </si>
  <si>
    <t>total 5</t>
  </si>
  <si>
    <t>total 4</t>
  </si>
  <si>
    <t>m²</t>
  </si>
  <si>
    <t>m³</t>
  </si>
  <si>
    <t>m</t>
  </si>
  <si>
    <t>Pavimento Novo</t>
  </si>
  <si>
    <t>ud</t>
  </si>
  <si>
    <t xml:space="preserve">LOTE : </t>
  </si>
  <si>
    <t xml:space="preserve">PAVIMENTAÇÃO DE VIAS - LINHA VERDE NORTE </t>
  </si>
  <si>
    <t>TOTAL GERAL</t>
  </si>
  <si>
    <t>EMPRESA:</t>
  </si>
  <si>
    <t>CONSÓRIO ENGEMIN-TRAMO-CONSPEL</t>
  </si>
  <si>
    <t>total 1</t>
  </si>
  <si>
    <t>total 2</t>
  </si>
  <si>
    <t>Equipamentos eletro-eletrônicos</t>
  </si>
  <si>
    <t>m3</t>
  </si>
  <si>
    <t>kg</t>
  </si>
  <si>
    <t>QUANT.</t>
  </si>
  <si>
    <t>PREÇO UNITÁRIO</t>
  </si>
  <si>
    <t>DRENAGEM / OAC</t>
  </si>
  <si>
    <t>10206U</t>
  </si>
  <si>
    <t>10208U</t>
  </si>
  <si>
    <t>10219U</t>
  </si>
  <si>
    <t>10222U</t>
  </si>
  <si>
    <t>10241U</t>
  </si>
  <si>
    <t>20,51%</t>
  </si>
  <si>
    <t>Execução demarcação viária c/ termoplástico aplicado por extrusão, na cor branca</t>
  </si>
  <si>
    <t>Execução demarcação viária c/ termoplástico aplicado por extrusão, na cor amarela</t>
  </si>
  <si>
    <t>Execução demarcação viária c/ termoplástico aplicado por aspersão, na cor branca</t>
  </si>
  <si>
    <t>Execução demarcação viária c/ termoplástico aplicado por aspersão, na cor amarela</t>
  </si>
  <si>
    <t>Retirada e relocação de cerca de arame</t>
  </si>
  <si>
    <t>LINHA VERDE</t>
  </si>
  <si>
    <t>Escoramento Lateral de Valas</t>
  </si>
  <si>
    <t>ORÇAMENTO</t>
  </si>
  <si>
    <t>Demolição Manual de Concreto Simples, e= 5cm     10219</t>
  </si>
  <si>
    <t>Estruturas Metálicas</t>
  </si>
  <si>
    <t>Pedestal metálico para controlador de tráfego</t>
  </si>
  <si>
    <t>Coluna metálica semafórica de 5,20m</t>
  </si>
  <si>
    <t>Coluna metálica semafórica de 4,50m</t>
  </si>
  <si>
    <t>Braço metálico semafórico de 4,00m</t>
  </si>
  <si>
    <t>Grupos Focais</t>
  </si>
  <si>
    <t>Grupo focal veicular principal</t>
  </si>
  <si>
    <t>Grupo focal veicular auxiliar</t>
  </si>
  <si>
    <t>Grupo focal pedestre</t>
  </si>
  <si>
    <t>Módulos LED</t>
  </si>
  <si>
    <t>Módulo LED, cor vermelha</t>
  </si>
  <si>
    <t>Módulo LED, cor amarela</t>
  </si>
  <si>
    <t>Módulo LED, cor verde</t>
  </si>
  <si>
    <t>Cabos Condutores e para Comunicação de Dados</t>
  </si>
  <si>
    <t>Cabo para comunicação de dados, 50x2p</t>
  </si>
  <si>
    <t>Obra Civil</t>
  </si>
  <si>
    <t>Travessia subterrânea, sob passeio, com eletroduto corrugado flexível com diâmetro de 50mm</t>
  </si>
  <si>
    <t>Caixa de passagem modular, 40x40x40cm, com tampa de concreto</t>
  </si>
  <si>
    <t>SINALIZAÇÃO VIÁRIA</t>
  </si>
  <si>
    <t>Sinalização Horizontal</t>
  </si>
  <si>
    <t>m2</t>
  </si>
  <si>
    <t>Sinalização Vertical</t>
  </si>
  <si>
    <t>Pavimento Flexível</t>
  </si>
  <si>
    <t>Espalhamento do material p/ aterro (bota-fora)</t>
  </si>
  <si>
    <t>Fornecimento/assentamento de blocos de concreto tipo "Paver" Cor Natural e=6cm</t>
  </si>
  <si>
    <t>Fornec. e Colocação de tela Tipo Alambrado # 2", fio 12</t>
  </si>
  <si>
    <t>TERRAPLENAGEM</t>
  </si>
  <si>
    <t>Escavação e Carga em Material de 1ª Categoria</t>
  </si>
  <si>
    <t>PAVIMENTAÇÃO</t>
  </si>
  <si>
    <t>Escavação Mecânica de Valas</t>
  </si>
  <si>
    <t>Transporte de Material - DMT até 500m</t>
  </si>
  <si>
    <t xml:space="preserve">Fornecimento e assentamento de tubo de concreto Ø 0.40m armado PA-1 </t>
  </si>
  <si>
    <t>Fornecimento e assentamento de tubo de concreto Ø 0.60m PA-1</t>
  </si>
  <si>
    <t>Fornecimento e assentamento de tubo de concreto Ø 0.80m PA-2</t>
  </si>
  <si>
    <t>Caixa de captação com grelha de ferro fundido</t>
  </si>
  <si>
    <t>Regularização do subleito</t>
  </si>
  <si>
    <t>Arrancamento e carga de capa asfáltica c/ escavadeira</t>
  </si>
  <si>
    <t>Fornecimento de mudas de árvores (sem plantio)</t>
  </si>
  <si>
    <t>Comp2COM</t>
  </si>
  <si>
    <t>RETIRADA E RELOCAÇÃO DE CERCA DE ARAME</t>
  </si>
  <si>
    <t>Imprimação com CM-30</t>
  </si>
  <si>
    <t>Demolição do Pavimento</t>
  </si>
  <si>
    <t>Travessia subterrânea, sob asfalto, com eletroduto corrugado flexível com diâmetro de 75mm</t>
  </si>
  <si>
    <t>Travessia subterrânea, sob passeio, com eletroduto corrugado flexível com diâmetro de 75mm</t>
  </si>
  <si>
    <t>Forn. e impl. placa de aço, disco D=50cm - regulamentação, tipo 3A, fixada em cano</t>
  </si>
  <si>
    <t>Forn. e impl. placa de aço, losangular L=75cm - advertência, tipo 5A, fixada em cano</t>
  </si>
  <si>
    <t>Forn. e impl. placa de aço, quadrada L=100cm - advertência, tipo 5A, fixada em cano</t>
  </si>
  <si>
    <t>Forn. e impl. placa de aço, capsular L=100x50cm, tipo9A, fixada em cano</t>
  </si>
  <si>
    <t>Forn. e impl. placa de aço retangular L=100x50cm, marcadores de alinhamento, tipo 6A, fixada em cano</t>
  </si>
  <si>
    <t>Forn. e impl. placa de aço retangular L=200x50cm, marcadores de alinhamento, tipo 6A, fixada em cano</t>
  </si>
  <si>
    <t>total 3</t>
  </si>
  <si>
    <t>Agamenon Magalhães</t>
  </si>
  <si>
    <t>Controlador de tráfego de 4 fases</t>
  </si>
  <si>
    <t>Forn. e impl. placa de aço, oitavada L=25cm - Pare, tipo 1A, fixada em cano</t>
  </si>
  <si>
    <t>Forn. e impl. placa de aço, losangular L=50cm - advertência, tipo 5A, fixada em cano</t>
  </si>
  <si>
    <t>BINÁRIO R. AGAMENON MAGALHÃES / R. ROBERTO CICHON</t>
  </si>
  <si>
    <t>EST.  0  -  46+14,568</t>
  </si>
  <si>
    <t>LOTE 6</t>
  </si>
  <si>
    <t>TOTAL1</t>
  </si>
  <si>
    <t>Fornecimento/assentamento de blocos de concreto tipo "Paver" Cor Natural e=8cm</t>
  </si>
  <si>
    <t>OBRAS COMPLEMENTARES</t>
  </si>
  <si>
    <t>Reaterro mecânico de Valas c/Apiloamento</t>
  </si>
  <si>
    <t>Ligações de Redes Domiciliares</t>
  </si>
  <si>
    <t>Escavação Manual de Valas</t>
  </si>
  <si>
    <t>Fornecimento e assentamento de tubo de concreto Ø 0.40m simples P.S.</t>
  </si>
  <si>
    <t>Muro pré-fabricado H=1,50m</t>
  </si>
  <si>
    <t>Retirada e reconstrução de grade metálica</t>
  </si>
  <si>
    <t>CUSTO HORÁRIO DE MÃO-DE-OBRA - FONTE: DNIT</t>
  </si>
  <si>
    <t>PROFISSÃO</t>
  </si>
  <si>
    <t>P.SALARIAL</t>
  </si>
  <si>
    <t>SAL/HORA</t>
  </si>
  <si>
    <t>MV</t>
  </si>
  <si>
    <t>MOTORISTA DE VEÍCULO LEVE</t>
  </si>
  <si>
    <t>MC</t>
  </si>
  <si>
    <t>MOTORISTA DE CAMINHÃO</t>
  </si>
  <si>
    <t>OL</t>
  </si>
  <si>
    <t>OPERADOR DE EQUIP. LEVE 2</t>
  </si>
  <si>
    <t>OE</t>
  </si>
  <si>
    <t>OPERADOR DE EQUIP. ESPECIAL</t>
  </si>
  <si>
    <t>PR</t>
  </si>
  <si>
    <t>PRÉ-MARCADOR</t>
  </si>
  <si>
    <t>ET</t>
  </si>
  <si>
    <t>EP</t>
  </si>
  <si>
    <t>ENCARREGADO DE PAVIMENTAÇÃO</t>
  </si>
  <si>
    <t>EB</t>
  </si>
  <si>
    <t>ENCARREGADO DE BRITAGEM</t>
  </si>
  <si>
    <t>BL</t>
  </si>
  <si>
    <t>BLASTER</t>
  </si>
  <si>
    <t>EL</t>
  </si>
  <si>
    <t>ELETRICISTA</t>
  </si>
  <si>
    <t>MO</t>
  </si>
  <si>
    <t>MONTADOR</t>
  </si>
  <si>
    <t>CA</t>
  </si>
  <si>
    <t>CARPINTEIRO</t>
  </si>
  <si>
    <t>PE</t>
  </si>
  <si>
    <t>AR</t>
  </si>
  <si>
    <t>ARMADOR</t>
  </si>
  <si>
    <t>PI</t>
  </si>
  <si>
    <t>PINTOR</t>
  </si>
  <si>
    <t>SO</t>
  </si>
  <si>
    <t>SOLDADOR</t>
  </si>
  <si>
    <t>SE</t>
  </si>
  <si>
    <t>SERRALHEIRO</t>
  </si>
  <si>
    <t>SV</t>
  </si>
  <si>
    <t>ZE</t>
  </si>
  <si>
    <t>ZELADORA</t>
  </si>
  <si>
    <t>AJ</t>
  </si>
  <si>
    <t>AJUDANTE</t>
  </si>
  <si>
    <t>PT</t>
  </si>
  <si>
    <t>PERFURADOR DE TUBULÃO</t>
  </si>
  <si>
    <t>VI</t>
  </si>
  <si>
    <t>VIGIA</t>
  </si>
  <si>
    <t>T0</t>
  </si>
  <si>
    <t>INSPETOR DE CAMPO</t>
  </si>
  <si>
    <t>T2</t>
  </si>
  <si>
    <t>TOPÓGRAFO</t>
  </si>
  <si>
    <t>T4</t>
  </si>
  <si>
    <t>FISCAL DE CAMPO</t>
  </si>
  <si>
    <t>T5</t>
  </si>
  <si>
    <t>DESENHISTA/OPERADOR DE COMPUTADOR</t>
  </si>
  <si>
    <t>T6</t>
  </si>
  <si>
    <t>AUXILIAR DE TOPÓGRAFO</t>
  </si>
  <si>
    <t>P1</t>
  </si>
  <si>
    <t>ENGENHEIRO SÊNIOR</t>
  </si>
  <si>
    <t>P2</t>
  </si>
  <si>
    <t>ENGENHEIRO PLENO</t>
  </si>
  <si>
    <t>A0</t>
  </si>
  <si>
    <t>CHEFE DE ESCRITÓRIO</t>
  </si>
  <si>
    <t>A1</t>
  </si>
  <si>
    <t>SECRETÁRIA</t>
  </si>
  <si>
    <t>A2</t>
  </si>
  <si>
    <t>MOTORISTA</t>
  </si>
  <si>
    <t xml:space="preserve">CHEFE DE ESCRITÓRIO </t>
  </si>
  <si>
    <t>PARÂMETROS</t>
  </si>
  <si>
    <t>ENCARGOS SOCIAIS</t>
  </si>
  <si>
    <t>HORAS NO MÊS</t>
  </si>
  <si>
    <t>TER-1</t>
  </si>
  <si>
    <t>TER-5</t>
  </si>
  <si>
    <t>TER-12</t>
  </si>
  <si>
    <t>PAV-40</t>
  </si>
  <si>
    <t>PAV-28</t>
  </si>
  <si>
    <t>TER-11</t>
  </si>
  <si>
    <t>TER-14</t>
  </si>
  <si>
    <t>PAV-1</t>
  </si>
  <si>
    <t>PAV-3</t>
  </si>
  <si>
    <t>PAV-4</t>
  </si>
  <si>
    <t>PAV-44</t>
  </si>
  <si>
    <t>PAV-62</t>
  </si>
  <si>
    <t>PAV-61</t>
  </si>
  <si>
    <t>PAV-15</t>
  </si>
  <si>
    <t>GAP-2</t>
  </si>
  <si>
    <t>GAP-4</t>
  </si>
  <si>
    <t>GAP-9</t>
  </si>
  <si>
    <t>GAP-19</t>
  </si>
  <si>
    <t>GAP-24</t>
  </si>
  <si>
    <t>GAP-26</t>
  </si>
  <si>
    <t>GAP-63</t>
  </si>
  <si>
    <t>GAP-64</t>
  </si>
  <si>
    <t>GAP-69</t>
  </si>
  <si>
    <t>GAP-71</t>
  </si>
  <si>
    <t>GAP-72</t>
  </si>
  <si>
    <t>GAP-103</t>
  </si>
  <si>
    <t>GAP-104</t>
  </si>
  <si>
    <t>GAP-131</t>
  </si>
  <si>
    <t>GAP-1</t>
  </si>
  <si>
    <t>GAP-18</t>
  </si>
  <si>
    <t>200116U</t>
  </si>
  <si>
    <t>200101U</t>
  </si>
  <si>
    <t>Mão-de-Obra</t>
  </si>
  <si>
    <t>h</t>
  </si>
  <si>
    <t>SUB-TOTAL</t>
  </si>
  <si>
    <t>mês</t>
  </si>
  <si>
    <t>vb</t>
  </si>
  <si>
    <t>INSTALAÇÃO, OPERAÇÃO E MANUTENÇÃO DO CANTEIRO</t>
  </si>
  <si>
    <t>Instalação do Canteiro</t>
  </si>
  <si>
    <t>Escritório</t>
  </si>
  <si>
    <t>Topografia</t>
  </si>
  <si>
    <t>Laboratório de concreto</t>
  </si>
  <si>
    <t>Sedan  71 a 115 CV - 1 veículo</t>
  </si>
  <si>
    <t>Caminhonete até 2 t - 1 veículo</t>
  </si>
  <si>
    <t>Operação/Manutenção do Canteiro</t>
  </si>
  <si>
    <t>a) Mão-de-Obra</t>
  </si>
  <si>
    <t>Eletricista</t>
  </si>
  <si>
    <t>Pedreiro</t>
  </si>
  <si>
    <t>Carpinteiro</t>
  </si>
  <si>
    <t>Servente</t>
  </si>
  <si>
    <t>Soldador</t>
  </si>
  <si>
    <t>Montador</t>
  </si>
  <si>
    <t>Vigia</t>
  </si>
  <si>
    <t>Ligação Energia Elétrica</t>
  </si>
  <si>
    <t>Consumo de Água, Energia e Telefone fixo/móvel</t>
  </si>
  <si>
    <t>Placas de Obra</t>
  </si>
  <si>
    <t>Andaimes</t>
  </si>
  <si>
    <t>Sinalização de Obras  (mão-de-obra e material)</t>
  </si>
  <si>
    <t>c) Materiais</t>
  </si>
  <si>
    <t>Material Limpeza/Manutenção Canteiro</t>
  </si>
  <si>
    <t>d) Equipamentos de Apoio</t>
  </si>
  <si>
    <t>Caminhão Tanque - 6000 l</t>
  </si>
  <si>
    <t>total 10</t>
  </si>
  <si>
    <t>PAV-16</t>
  </si>
  <si>
    <t>010227U/    200204U</t>
  </si>
  <si>
    <t>GAP-125</t>
  </si>
  <si>
    <t>CONCRETO USINADO Fck=15 Mpa APLICADO</t>
  </si>
  <si>
    <t>FORMA DE MADEIRA</t>
  </si>
  <si>
    <t>CAMINHÃO CARROCERIA - MADEIRA - 15 T</t>
  </si>
  <si>
    <t>CAMINHÃO BSCULANTE - 10 M3</t>
  </si>
  <si>
    <t>15,51%</t>
  </si>
  <si>
    <t>PAI-8</t>
  </si>
  <si>
    <t>PAI-10</t>
  </si>
  <si>
    <r>
      <t>6  -  BINÁRIO R. A. MAGALHÃES/R. R. CICHON - 2</t>
    </r>
    <r>
      <rPr>
        <sz val="10"/>
        <rFont val="Calibri"/>
        <family val="2"/>
      </rPr>
      <t>ª</t>
    </r>
    <r>
      <rPr>
        <sz val="10"/>
        <rFont val="Arial"/>
        <family val="2"/>
      </rPr>
      <t xml:space="preserve"> FASE</t>
    </r>
  </si>
  <si>
    <t>COMP2COM</t>
  </si>
  <si>
    <t>Almoxarifado - 0,4</t>
  </si>
  <si>
    <t>Depósito - 0,4</t>
  </si>
  <si>
    <t>Laboratório  - 0,4</t>
  </si>
  <si>
    <t>Carpintaria e armação - 0,3</t>
  </si>
  <si>
    <t>Vestiário/sanitários - 0,4</t>
  </si>
  <si>
    <t>Cozinha/refeitório - 0,5</t>
  </si>
  <si>
    <t>a) Serviços Preliminares</t>
  </si>
  <si>
    <t>020103U</t>
  </si>
  <si>
    <t>Limpeza e regularização de terreno</t>
  </si>
  <si>
    <t>b) Edificações</t>
  </si>
  <si>
    <t>c) Equipamentos - Aluguel</t>
  </si>
  <si>
    <t>d) Mobiliário - Aluguel</t>
  </si>
  <si>
    <t>e) Veículos - Aluguel</t>
  </si>
  <si>
    <t>Zelador</t>
  </si>
  <si>
    <t>010404U</t>
  </si>
  <si>
    <t>Tapume chapa res. 10 mm pint. cfe. mod. PMC</t>
  </si>
  <si>
    <t>Guarita - fator 0,4</t>
  </si>
  <si>
    <t>Escritório - 0,6</t>
  </si>
  <si>
    <t>b) Despesas Gerais</t>
  </si>
  <si>
    <t>Comp12DRE</t>
  </si>
  <si>
    <t>Boca p/ galeria celular de concreto (BSCC 4,0 x 3,0), esconsidade 0</t>
  </si>
  <si>
    <t>Galeria celular de concreto (BSCC 4,0 x 3,0), c/ h aterro 1,0</t>
  </si>
  <si>
    <t>Fornecimento e assentamento de tubo de concreto Ø 0.40m simples PS</t>
  </si>
  <si>
    <t>GAP-23</t>
  </si>
  <si>
    <t>Fornecimento e assentamento de tubo de concreto Ø 0.60m simples OS</t>
  </si>
  <si>
    <t>GAP-25</t>
  </si>
  <si>
    <t>Fornecimento e assentamento de tubo de concreto Ø 0.80m PA-1</t>
  </si>
  <si>
    <t>GAP-27</t>
  </si>
  <si>
    <t>GAP-28</t>
  </si>
  <si>
    <t>Fornecimento e assentamento de tubo de concreto Ø 1,00m PA-1</t>
  </si>
  <si>
    <t>Fornecimento e assentamento de tubo de concreto Ø 1,00m PA-2</t>
  </si>
  <si>
    <t>GAP-29</t>
  </si>
  <si>
    <t>GAP-30</t>
  </si>
  <si>
    <t>Fornecimento e assentamento de tubo de concreto Ø 1,20m PA-1</t>
  </si>
  <si>
    <t>Fornecimento e assentamento de tubo de concreto Ø 1,20m PA-2</t>
  </si>
  <si>
    <t>CAIXA DE CAPTAÇÃO SIMPLES C/ GRELHA DE FERRO FUNDIDO - TIPO B (H ATÉ 2,0 M)</t>
  </si>
  <si>
    <t>CONCRETO MAGRO</t>
  </si>
  <si>
    <t>GAP-66</t>
  </si>
  <si>
    <t>GRELHA DE FERRO FUNDIDO</t>
  </si>
  <si>
    <t>CAIXA DE CAPTAÇÃO SIMPLES C/ GRELHA DE FERRO FUNDIDO - TIPO B (H ATÉ 3,0 M)</t>
  </si>
  <si>
    <t>Comp2DRE</t>
  </si>
  <si>
    <t>COMP2dre</t>
  </si>
  <si>
    <t>Comp3DRE</t>
  </si>
  <si>
    <t>COMP3dre</t>
  </si>
  <si>
    <t>CAIXA DE CAPTAÇÃO DUPLA C/ GRELHA DE FERRO FUNDIDO - TIPO B (H ATÉ 3,0 M)</t>
  </si>
  <si>
    <t>Comp4DRE</t>
  </si>
  <si>
    <t>COMP4dre</t>
  </si>
  <si>
    <t>ALVENARIA COM PEDRA DE MÃO ARGAMASSADA</t>
  </si>
  <si>
    <t>ESCAVAÇÃO MANUAL DE VALAS</t>
  </si>
  <si>
    <t>Comp10DRE</t>
  </si>
  <si>
    <r>
      <t xml:space="preserve">DISSIPADOR DE ENERGIA NA SAÍDA DE BOCAS P/ </t>
    </r>
    <r>
      <rPr>
        <b/>
        <sz val="13"/>
        <rFont val="Calibri"/>
        <family val="2"/>
      </rPr>
      <t>Ø 1,20 M</t>
    </r>
  </si>
  <si>
    <t>COMP10dre</t>
  </si>
  <si>
    <t>Comp11DRE</t>
  </si>
  <si>
    <t>COMP11dre</t>
  </si>
  <si>
    <t>Caixa de captação simples com grelha de ferro fundido - tipo B (H até 2,0m)</t>
  </si>
  <si>
    <t>Caixa de captação simples com grelha de ferro fundido - tipo B (H até 3,0m)</t>
  </si>
  <si>
    <t>Caixa de captação dupla com grelha de ferro fundido - tipo B (H até 3,0m)</t>
  </si>
  <si>
    <t>GAP-73</t>
  </si>
  <si>
    <t>Caixa de ligação para tubo Ø 1,00m</t>
  </si>
  <si>
    <t>GAP-74</t>
  </si>
  <si>
    <t>Caixa de ligação para tubo Ø 1,20m</t>
  </si>
  <si>
    <t>Aba para Tubo de Concreto Ø 0,40m</t>
  </si>
  <si>
    <t>Aba para Tubo de Concreto Ø 0,60m</t>
  </si>
  <si>
    <t>Aba para Tubo de Concreto Ø 1,00m</t>
  </si>
  <si>
    <t>Aba para Tubo de Concreto Ø 1,20m</t>
  </si>
  <si>
    <t>Aba para Tubo de Concreto Ø 0,80m</t>
  </si>
  <si>
    <t>BOCA P/ GALERIA CELULAR DE CONCRETO (BSCC 4,0 X 3,0M) ESCONSIDADE 0</t>
  </si>
  <si>
    <t>GAP-124</t>
  </si>
  <si>
    <t>CONCRETO USINADO Fck=10 MPa APLICADO</t>
  </si>
  <si>
    <t>ARGAMASSA DE CIMENTO E AREIA 1:3</t>
  </si>
  <si>
    <t>.</t>
  </si>
  <si>
    <t>COMP12dre</t>
  </si>
  <si>
    <t>Esc. e carga em mat. de 1a. Categoria (camada granular)</t>
  </si>
  <si>
    <t>Levantamento/rebaixamento tampão no passeio</t>
  </si>
  <si>
    <t>010222U</t>
  </si>
  <si>
    <t>Substituição de material inservível com areia - reforço do subleito</t>
  </si>
  <si>
    <t>Substituição de material inservível com areia - reforço do subleito (mat. reciclado)</t>
  </si>
  <si>
    <t>Execução de sub-base de moledo compactado - reforço do subleito</t>
  </si>
  <si>
    <t>Execução de sub-base de moledo compactado - reforço do subleito (mat. reciclado)</t>
  </si>
  <si>
    <t>Execução de base de brita 4-A compactado - sub-base</t>
  </si>
  <si>
    <t>Execução de base de brita 4-A compactado - sub-base (mat. reciclado)</t>
  </si>
  <si>
    <t>Execução de base de concreto compactado a rolo Fctmk = 1,5 MPa</t>
  </si>
  <si>
    <t>Pintura de ligação com emulsão RR-2C - cura</t>
  </si>
  <si>
    <t xml:space="preserve">Pintura de ligação com emulsão RR-2C </t>
  </si>
  <si>
    <t xml:space="preserve">Sistema Viário e Ciclovia do Parque Linear </t>
  </si>
  <si>
    <t>PAI-2</t>
  </si>
  <si>
    <t>Regularização/Compactação manual de passeios</t>
  </si>
  <si>
    <t>PAI-12</t>
  </si>
  <si>
    <t>Fornecimento/Assentamento de guia para paver 9 X19 X 39cm</t>
  </si>
  <si>
    <t>Implantação de rampa de travessia medindo 2,20x1,20x1,80m, com 3 placas de concreto 40x40x3cm (tátil de alerta), cor vermelha conforme detalhe de projeto</t>
  </si>
  <si>
    <t>PAI-13</t>
  </si>
  <si>
    <t>Fornecimento/Plantio de grama em leivas c/ terra vegetal</t>
  </si>
  <si>
    <t>PAI-35</t>
  </si>
  <si>
    <t>Corte de árvores Ø0,40m até 0,60m, inclusive transporte</t>
  </si>
  <si>
    <t>PAI-38</t>
  </si>
  <si>
    <t>Destocamento de árvores Ø 0,40m até 0,60m, inclusive transporte</t>
  </si>
  <si>
    <t>Fornecimento / plantio de ipê roxo</t>
  </si>
  <si>
    <t>Rampa de travessia em passeios estreitos conforme detalhe prancha 09 (1,50m x 5,10m)</t>
  </si>
  <si>
    <t>ILUMINAÇÃO - ADEQUAÇÃO DE REDE</t>
  </si>
  <si>
    <t>Materiais</t>
  </si>
  <si>
    <t>CHAVE FUS. DSTB,TIPO C,15KV C/PF.</t>
  </si>
  <si>
    <t>un</t>
  </si>
  <si>
    <t>ISOLADOR TIPO PILAR PORCELANA 15KV 110NBI</t>
  </si>
  <si>
    <t>CONECT. CUNHA 336CA/336CA</t>
  </si>
  <si>
    <t>ISOLADOR ROLDANA</t>
  </si>
  <si>
    <t>ALÇA PRÉ-FORMADA CA-CAA 4AWG</t>
  </si>
  <si>
    <t>ALÇA PRE-FORMADA CA-CAA 2 AWG</t>
  </si>
  <si>
    <t>ALCA PRE-FORMADA CA-CAA 2/0 AWG</t>
  </si>
  <si>
    <t>ALÇA ESTAI 6.4mm</t>
  </si>
  <si>
    <t>SAPATILHA</t>
  </si>
  <si>
    <t>GANCHO OLHAL</t>
  </si>
  <si>
    <t>ARMAÇÃO SEC. COM 1 ESTRIBO</t>
  </si>
  <si>
    <t>LUVA DE EMENDA CA 2 AWG</t>
  </si>
  <si>
    <t>FIO AMARRAÇÃO CA 4 AWG</t>
  </si>
  <si>
    <t>Kg</t>
  </si>
  <si>
    <t>CABO CA 2 AWG</t>
  </si>
  <si>
    <t>CABO CA 336,4 MCM</t>
  </si>
  <si>
    <t>CORDOALHA DE AÇO SM 6.4mm</t>
  </si>
  <si>
    <t>PARA-RAIOS - 15KV - 5KA DISTRIBUICAO</t>
  </si>
  <si>
    <t>ARMACAO SEC. COM 4 ESTRIBOS</t>
  </si>
  <si>
    <t>HASTE ATERR. ACO-COBRE 2.4 M</t>
  </si>
  <si>
    <t>CONECT. CUNHA TIPO III IP E RAMAL</t>
  </si>
  <si>
    <t>CONECT. CUNHA TIPO I  IP E RAMAL</t>
  </si>
  <si>
    <t>CONECT. CUNHA 20CA-CAA / 2CA_E 9,5/ 9,5MM</t>
  </si>
  <si>
    <t>CONECT. CUNHA RAMAL 20CA/16MM - 6 AWG</t>
  </si>
  <si>
    <t>CONECT. CUNHA 20CA-CAA / 20CA_E 40CA-CAA/2CA</t>
  </si>
  <si>
    <t>POSTE DUPLO T D/150/10.5 M</t>
  </si>
  <si>
    <t>POSTE DUPLO T B300/10,5m</t>
  </si>
  <si>
    <t>POSTE DUPLO T B600/10,5m</t>
  </si>
  <si>
    <t>POSTE DUPLO T B/300/12,0M</t>
  </si>
  <si>
    <t>POSTE DUPLO T B/600/12.0 M</t>
  </si>
  <si>
    <t>POSTE DUPLO T B-1,5/1000/12m</t>
  </si>
  <si>
    <t>CRUZETA DE CONCRETO RETANG. 2.0m 250DAN</t>
  </si>
  <si>
    <t>MAO FRANCESA PLANA  619MM</t>
  </si>
  <si>
    <t>ISOLADOR DE ANC. 15KV- BASTAO POLIMERICO</t>
  </si>
  <si>
    <t>PINO AUTO TRAVANTE 140MM P/ ISOL. PILAR</t>
  </si>
  <si>
    <t>SUPORTE TRANSF. DT 195X100MM</t>
  </si>
  <si>
    <t>PARAFUSO CABECA QUAD.125MM</t>
  </si>
  <si>
    <t>PARAFUSO CABECA QUAD.150MM</t>
  </si>
  <si>
    <t>PARAFUSO CABECA QUAD.200MM</t>
  </si>
  <si>
    <t>PARAFUSO CABECA QUAD.250MM</t>
  </si>
  <si>
    <t>PARAFUSO CABECA QUAD.300MM</t>
  </si>
  <si>
    <t>PARAFUSO CABECA QUAD.350MM</t>
  </si>
  <si>
    <t>PARAFUSO ROSCA DUPLA 200MM</t>
  </si>
  <si>
    <t>PARAFUSO ROSCA DUPLA 350MM</t>
  </si>
  <si>
    <t>PARAFUSO ROSCA DUPLA 400MM</t>
  </si>
  <si>
    <t>PARAFUSO ROSCA DUPLA 450MM</t>
  </si>
  <si>
    <t>PARAFUSO CABEÇA ABAUL. 45MM</t>
  </si>
  <si>
    <t>ARRUELA QUADRADA</t>
  </si>
  <si>
    <t>PORCA-OLHAL</t>
  </si>
  <si>
    <t>MANILHA-SAPATILHA</t>
  </si>
  <si>
    <t>ALÇA PRE-FORMADA 336,4MCM CA - 336MCM CAA - DSTB</t>
  </si>
  <si>
    <t>LAÇO TOPO CA 2 AWG</t>
  </si>
  <si>
    <t>LAÇO DE TOPO CA 336,4MCM</t>
  </si>
  <si>
    <t>CONECTOR TERMINAL 2/0 AWG; CA/CAA/ 70mm 2 FUROS</t>
  </si>
  <si>
    <t>CONECTOR PERFURANTE 16-70 X 6-35</t>
  </si>
  <si>
    <t>CONECTOR PERFURANTE 35-70 X 35-70</t>
  </si>
  <si>
    <t>ESTRIBO CONECTOR DERIV. CUNHA AL 2CA/CAA</t>
  </si>
  <si>
    <t>CONECT. CUNHA 2CA-35MM/2CA E 9MM/6,4MM</t>
  </si>
  <si>
    <t>CONECTOR,ATERRAMENTO CUNHA; FIO 16/ HASTE 1/2</t>
  </si>
  <si>
    <t>CINTA PLASTICA AUTO TRAVANTE.</t>
  </si>
  <si>
    <t>PROTETOR DE BUCHA AT DE TRAFO 15KV</t>
  </si>
  <si>
    <t>SUPORTE L P/CH FUS-P.RAIO</t>
  </si>
  <si>
    <t>BRACO C/ GRAMPO SUSPENSAO 52MM.</t>
  </si>
  <si>
    <t>QUANT. APLICADA</t>
  </si>
  <si>
    <t>QUANT. US/ud APLICADA</t>
  </si>
  <si>
    <t xml:space="preserve">CUSTO </t>
  </si>
  <si>
    <t>QUANT. RETIRADA</t>
  </si>
  <si>
    <t>QUANT. US/ud RETIRADA</t>
  </si>
  <si>
    <t>UD.</t>
  </si>
  <si>
    <t>APLICADO</t>
  </si>
  <si>
    <t>RETIRADO</t>
  </si>
  <si>
    <t>TOTAL</t>
  </si>
  <si>
    <t>BONIF.(R$)</t>
  </si>
  <si>
    <t>MÃO-DE-OBRA</t>
  </si>
  <si>
    <t>VALOR DA US</t>
  </si>
  <si>
    <t>LOCAÇÃO DE ESTRUTURA EM RDU</t>
  </si>
  <si>
    <t>CAVA TERRA/ARENITO ATE 600 DAN ATE 12m E CONT.</t>
  </si>
  <si>
    <t>um</t>
  </si>
  <si>
    <t>LEVANT. POSTE ATÉ 12M ATE 1000 DAN</t>
  </si>
  <si>
    <t>LEVANT. POSTE ATÉ 12M ACIMA 1000 DAN</t>
  </si>
  <si>
    <t>CAVA TERRA/ARENITO IGUAL OU SUP. 1000 DAN AT</t>
  </si>
  <si>
    <t>CADEIA DE ISOLADORES DE DISCO</t>
  </si>
  <si>
    <t>CRUZETA SIMPLES SEM ISOLADORES</t>
  </si>
  <si>
    <t xml:space="preserve">CRUZETA DUPLA SEM ISOLADORES </t>
  </si>
  <si>
    <t>ISOLADOR DE PINO</t>
  </si>
  <si>
    <t>ARMACAO C/1 EST.OU PORCA-OLHAL</t>
  </si>
  <si>
    <t xml:space="preserve">ARMACAO SECUND. MAIS 1 ESTRIBO </t>
  </si>
  <si>
    <t>ESCORA DE SUBSOLO DUPLA</t>
  </si>
  <si>
    <t>ESTAI CONTRAPOSTE SIMPLES AT/BT</t>
  </si>
  <si>
    <t xml:space="preserve">ESTAI DE POSTE A POSTE AT/BT </t>
  </si>
  <si>
    <t>LANC. COND. AT ATE 02 CA-CAA</t>
  </si>
  <si>
    <t>km</t>
  </si>
  <si>
    <t>LANC. COND.AT 40/336CAA &gt; 40/336CA</t>
  </si>
  <si>
    <t>LANC. COND. BT ATE 02 CA-CAA</t>
  </si>
  <si>
    <t>LANC. COND. BT ACIMA 02 CA-CAA</t>
  </si>
  <si>
    <t>RETENSION. COND. EXISTENTE AT POR CABO</t>
  </si>
  <si>
    <t>RETENSION. COND. EXISTENTE BT POR CABO</t>
  </si>
  <si>
    <t>RETENSION. COND. EXISTENTE BT POR (RSI)</t>
  </si>
  <si>
    <t xml:space="preserve">AMARRACAO DE CABO AT E/OU BT </t>
  </si>
  <si>
    <t>EMENDA COND. ACO/AL CA/COBRE</t>
  </si>
  <si>
    <t xml:space="preserve">LIGACAO DE CABOS EM AT E BT </t>
  </si>
  <si>
    <t>ATERRAMENTO TEMPORARIO PROT COLETI BT</t>
  </si>
  <si>
    <t>INST. CONJ. SEGURANÇA P/ TRABALHOS EM ALTURA</t>
  </si>
  <si>
    <t>ATERREM. TEMPOR. P/ PROT. COLETIVA AT POR ATERRAMENTO</t>
  </si>
  <si>
    <t>HASTE ATERR.ACO-COBRE PRIMEIRA</t>
  </si>
  <si>
    <t>CHAVE FUSIVEL/SECC. FACA UNIP.</t>
  </si>
  <si>
    <t>PARA-RAIOS</t>
  </si>
  <si>
    <t xml:space="preserve">TRAFO TRIF. REL. REG. 13,8-34,5KV </t>
  </si>
  <si>
    <t>CONCRETAGEM</t>
  </si>
  <si>
    <t>DESLOC. PESSOAL ATE LOCAL OBRA</t>
  </si>
  <si>
    <t>INSTALAÇÃO PLACA IDENTIFICAÇÃO</t>
  </si>
  <si>
    <t xml:space="preserve">FORNECIMENTO DE CARTUCHO </t>
  </si>
  <si>
    <t>PROTETOR DE JUMPE E BUCHA</t>
  </si>
  <si>
    <t>LANC. CABO AL. MULTIPLEXADO AUTO-S</t>
  </si>
  <si>
    <t xml:space="preserve">LIGACAO C/ CONECTOR PERFURANTE P/ LIG. </t>
  </si>
  <si>
    <t xml:space="preserve">BRAÇO COM GRAMPO DE SUSPENSAO </t>
  </si>
  <si>
    <t xml:space="preserve">MÃO DE OBRA </t>
  </si>
  <si>
    <t>7.1</t>
  </si>
  <si>
    <t>total 7.1</t>
  </si>
  <si>
    <t>total 8</t>
  </si>
  <si>
    <t>total 7.2</t>
  </si>
  <si>
    <t>7.2</t>
  </si>
  <si>
    <t>Caminhão Basculante - 10 m³</t>
  </si>
  <si>
    <t>RABICHO PARA RSI 70mm²; 0.5m; C/ 3 RABICHOS COLORIDOS</t>
  </si>
  <si>
    <t>RABICHO P/ RSI 35Mm²; 0,5M C/ 3 RABICHOS COLORIDOS</t>
  </si>
  <si>
    <t>CABO DE ALUM. QUADRUPLEX 35mm²</t>
  </si>
  <si>
    <t>FIO ACO-COBRE 16 Mm²</t>
  </si>
  <si>
    <t>CONECT.TERM. COMP. COBRE  16Mm² 1F</t>
  </si>
  <si>
    <t>CABO DE COBRE COBERTO 16Mm² / 15KV</t>
  </si>
  <si>
    <t>CABO DE ALUM. QUADRUPLEX 70mm²</t>
  </si>
  <si>
    <t>CONECTOR DER. LV COBRE 25 A 95Mm²</t>
  </si>
  <si>
    <t>Cabo condutor flexível para ligação de controlador de tráfego, 2x4,0mm²</t>
  </si>
  <si>
    <t>Cabo condutor flexível para ligação de grupo focal pedestre, 3x1,5mm²</t>
  </si>
  <si>
    <t>Cabo condutor flexível para ligação de grupo focal veicular, 4x1,5mm²</t>
  </si>
  <si>
    <t>TER-2</t>
  </si>
  <si>
    <t>EST.  64+10,83  -  101+0,00</t>
  </si>
  <si>
    <t xml:space="preserve">Poço de visita p/ tubo de até Ø 0,60m c/ tampão de ferro fundido </t>
  </si>
  <si>
    <t>Poço de visita p/ tubo de até Ø 0,80m c/ tampão de ferro fundido</t>
  </si>
  <si>
    <t>Poço de visita p/ tubo de até Ø 1,50m c/ tampão de ferro fundido</t>
  </si>
  <si>
    <t>Dissipador de energia na saída de bocas para Ø 0,30 a 0,60m (deb 02)</t>
  </si>
  <si>
    <t>Dissipador de energia na saída de bocas para Ø 1,20m (deb 06)</t>
  </si>
  <si>
    <t>O R Ç A M E N T O  -  LOTE 6</t>
  </si>
  <si>
    <t>GAP-107</t>
  </si>
  <si>
    <t>GAP-133</t>
  </si>
  <si>
    <t>Escavação e carga de solos moles</t>
  </si>
  <si>
    <t>Transp. Material c/ caminhão basculante DMT 15001 a 20000m (bota-fora)</t>
  </si>
  <si>
    <t>Arrancamento de meio-fio de concreto (2970 m )</t>
  </si>
  <si>
    <t>Caminhão Carroceria - de madeira 9 t</t>
  </si>
  <si>
    <t>ILU-071</t>
  </si>
  <si>
    <t>ILU-185</t>
  </si>
  <si>
    <t>ILU-101</t>
  </si>
  <si>
    <t>ILU-253</t>
  </si>
  <si>
    <t>ILU-184</t>
  </si>
  <si>
    <t>ILU-013</t>
  </si>
  <si>
    <t>ILU-002</t>
  </si>
  <si>
    <t>ILU-254</t>
  </si>
  <si>
    <t>ILU-174</t>
  </si>
  <si>
    <t>ILU-018</t>
  </si>
  <si>
    <t>ILU-202</t>
  </si>
  <si>
    <t>ILU-049</t>
  </si>
  <si>
    <t>ILU-044</t>
  </si>
  <si>
    <t>ILU-142</t>
  </si>
  <si>
    <t>ILU-231</t>
  </si>
  <si>
    <t>ILU-019</t>
  </si>
  <si>
    <t>ILU-160</t>
  </si>
  <si>
    <t>ILU-178</t>
  </si>
  <si>
    <t>ILU-138</t>
  </si>
  <si>
    <t>ILU-123</t>
  </si>
  <si>
    <t>ILU-117</t>
  </si>
  <si>
    <t>ILU-104</t>
  </si>
  <si>
    <t>ILU-113</t>
  </si>
  <si>
    <t>ILU-099</t>
  </si>
  <si>
    <t>ILU-244</t>
  </si>
  <si>
    <t>ILU-240</t>
  </si>
  <si>
    <t>ILU-242</t>
  </si>
  <si>
    <t>ILU-241</t>
  </si>
  <si>
    <t>ILU-243</t>
  </si>
  <si>
    <t>ILU-247</t>
  </si>
  <si>
    <t>ILU-053</t>
  </si>
  <si>
    <t>ILU-050</t>
  </si>
  <si>
    <t>ILU-144</t>
  </si>
  <si>
    <t>ILU-209</t>
  </si>
  <si>
    <t>ILU-233</t>
  </si>
  <si>
    <t>ILU-256</t>
  </si>
  <si>
    <t>ILU-213</t>
  </si>
  <si>
    <t>ILU-214</t>
  </si>
  <si>
    <t>ILU-215</t>
  </si>
  <si>
    <t>ILU-216</t>
  </si>
  <si>
    <t>ILU-217</t>
  </si>
  <si>
    <t>ILU-218</t>
  </si>
  <si>
    <t>ILU-223</t>
  </si>
  <si>
    <t>ILU-226</t>
  </si>
  <si>
    <t>ILU-227</t>
  </si>
  <si>
    <t>ILU-228</t>
  </si>
  <si>
    <t>ILU-210</t>
  </si>
  <si>
    <t>ILU-021</t>
  </si>
  <si>
    <t>ILU-236</t>
  </si>
  <si>
    <t>ILU-207</t>
  </si>
  <si>
    <t>ILU-199</t>
  </si>
  <si>
    <t>ILU-128</t>
  </si>
  <si>
    <t>ILU-108</t>
  </si>
  <si>
    <t>ILU-095</t>
  </si>
  <si>
    <t>ILU-252</t>
  </si>
  <si>
    <t>ILU-258</t>
  </si>
  <si>
    <t>ILU-030</t>
  </si>
  <si>
    <t>Obs.: Custo/m² = R$774,47 (Tabela do SINAPI/PR-Junho/2011). Considerado fator</t>
  </si>
  <si>
    <t>DATA BASE: JUNHO/2011</t>
  </si>
  <si>
    <t>DATA-BASE:  Junho/2011</t>
  </si>
  <si>
    <t>Folha:  1/7</t>
  </si>
  <si>
    <t>TER-3</t>
  </si>
  <si>
    <t>T501</t>
  </si>
  <si>
    <t>GAP-134</t>
  </si>
  <si>
    <t>GAP-139</t>
  </si>
  <si>
    <t>GAP-145</t>
  </si>
  <si>
    <r>
      <t xml:space="preserve">DISSIPADOR DE ENERGIA NA SAÍDA DE BOCAS P/ </t>
    </r>
    <r>
      <rPr>
        <b/>
        <sz val="13"/>
        <rFont val="Calibri"/>
        <family val="2"/>
      </rPr>
      <t>Ø 0,30 A 0,60 M</t>
    </r>
  </si>
  <si>
    <t>GAP-138</t>
  </si>
  <si>
    <t>GAP-147</t>
  </si>
  <si>
    <t>FERRAGEM CA-50</t>
  </si>
  <si>
    <t>GAP-149</t>
  </si>
  <si>
    <t>T604</t>
  </si>
  <si>
    <t>T701</t>
  </si>
  <si>
    <t>SERVIÇOS PRELIMINARES</t>
  </si>
  <si>
    <t>Administração local</t>
  </si>
  <si>
    <t>Equipe técnica e segurança da obra.</t>
  </si>
  <si>
    <t>gb.</t>
  </si>
  <si>
    <t>Despesas correntes.</t>
  </si>
  <si>
    <t>Mobilização e desmobilização.</t>
  </si>
  <si>
    <t>Instalação do canteiro</t>
  </si>
  <si>
    <t>Entrada provisória de energia.</t>
  </si>
  <si>
    <t>Ligação provisória de água.</t>
  </si>
  <si>
    <t>Container metálico para escritório e BWC.</t>
  </si>
  <si>
    <t>Container metálico para cozinha e refeitório.</t>
  </si>
  <si>
    <t>Container metálico para depósito de materiais.</t>
  </si>
  <si>
    <t>Tapume de chapa compensada resinada de 10mm.</t>
  </si>
  <si>
    <t>Placa da obra em chapa galvanizada, inclusive estrutura de madeira.</t>
  </si>
  <si>
    <t>Diversos</t>
  </si>
  <si>
    <t>Placa de sinalização em chapa de madeira compensada 12mm, dimensões 1,00 x 1,00m.</t>
  </si>
  <si>
    <t>Placa de sinalização em chapa de madeira compensada 12mm, dimensões 2,00 x 1,00m.</t>
  </si>
  <si>
    <t>Chapa metálica espessura 5/16” (para acessos de veículos e cruzamentos)</t>
  </si>
  <si>
    <t>* As chapas deverão ser devolvidas ao município e transportadas até local a ser indicado pela fiscalização após o término da obra.</t>
  </si>
  <si>
    <t>Cones de sinalização 75cm de altura.</t>
  </si>
  <si>
    <t>Veículo para fiscalização da obra, incluindo combustível, manutenção e seguro total.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</si>
  <si>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</si>
  <si>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</si>
  <si>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</si>
  <si>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</si>
  <si>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</si>
  <si>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</si>
  <si>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</si>
  <si>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</si>
  <si>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</si>
  <si>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</si>
  <si>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</si>
  <si>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</si>
  <si>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</si>
  <si>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10.13.1</t>
  </si>
  <si>
    <t>10.13.2</t>
  </si>
  <si>
    <t>10.13.3</t>
  </si>
  <si>
    <t>10.13.4</t>
  </si>
  <si>
    <t>10.13.5</t>
  </si>
  <si>
    <t>-</t>
  </si>
  <si>
    <t>Barreira tipo New-Jersey simples com concreto Fck= 25,0 MPa.</t>
  </si>
  <si>
    <t>Taxa de recebimento do concreto armado pela usina de reciclagem</t>
  </si>
  <si>
    <t>TOTAL 9 C/ BDI DE 20,31%</t>
  </si>
  <si>
    <t>TOTAL 10</t>
  </si>
  <si>
    <t xml:space="preserve">TOTAL 10 C/ BDI DE 20,31% </t>
  </si>
  <si>
    <t>PAI-40</t>
  </si>
  <si>
    <t>Travessia em canteiros divisores de pista</t>
  </si>
  <si>
    <t>PAV-5</t>
  </si>
  <si>
    <t>Execução de base de brita graduada (Acessos Veículos) e=15cm</t>
  </si>
  <si>
    <t>Escavação e carga em material de baixa resistência</t>
  </si>
  <si>
    <t>Comp1TER</t>
  </si>
  <si>
    <t>Fornecimento de moledo para aterro</t>
  </si>
  <si>
    <t>TER-6</t>
  </si>
  <si>
    <t>Compactação de aterro</t>
  </si>
  <si>
    <t>Transp. Material c/ caminhão basculante DMT 21000m</t>
  </si>
  <si>
    <t>Carga mecânica de material em caminhão</t>
  </si>
  <si>
    <t>Transp. mat. c/ caminhão basculante DMT 11200m (camada granular)</t>
  </si>
  <si>
    <t>Transp. mat. c/ caminhão basculante DMT 37100 (meio-fio p/ Soliforte)</t>
  </si>
  <si>
    <t>Transp. mat. c/ caminhão basculante DMT 23200m (capa asf.)</t>
  </si>
  <si>
    <t>Fornec/assent.  de meio-fio extrusado padrão PMC com sarjeta</t>
  </si>
  <si>
    <t>PAV-68</t>
  </si>
  <si>
    <t>Microrevestimento a frio com polímero (e=15mm)</t>
  </si>
  <si>
    <t>Revestimento com CBUQ - faixa "A"</t>
  </si>
  <si>
    <t>Revestimento com CBUQ - faixa "C"</t>
  </si>
  <si>
    <t>Transp. mat. c/ caminhão basculante DMT 37100m (demolição de concreto para Soliforte)</t>
  </si>
  <si>
    <t>Demolição de Concreto Armado com Compressor (Caixas na pista)</t>
  </si>
  <si>
    <t>Forn. e impl. placa de alumínio, retangular L=300x150cm, diagramada, tipo 4BA, fixada em semi pórtico tipo 2</t>
  </si>
  <si>
    <t>Forn. e impl. de coluna cônica composta h=6,50m, tipo 2</t>
  </si>
  <si>
    <t>Forn. e impl. de braço cônico projetado 6,00m, tipo 2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</si>
</sst>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  <numFmt numFmtId="165" formatCode="0.0%"/>
    <numFmt numFmtId="166" formatCode="0.00_);\(0.00\)"/>
    <numFmt numFmtId="167" formatCode="0.0000_);\(0.0000\)"/>
    <numFmt numFmtId="168" formatCode="_(&quot;Cr$&quot;* #,##0_);_(&quot;Cr$&quot;* \(#,##0\);_(&quot;Cr$&quot;* &quot;-&quot;_);_(@_)"/>
  </numFmts>
  <fonts count="4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name val="Century Gothic"/>
      <family val="2"/>
    </font>
    <font>
      <sz val="13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sz val="12"/>
      <name val="Courier New"/>
      <family val="3"/>
    </font>
    <font>
      <sz val="12"/>
      <name val="Century Gothic"/>
      <family val="2"/>
    </font>
    <font>
      <sz val="12"/>
      <name val="Arial"/>
      <family val="2"/>
    </font>
    <font>
      <b/>
      <sz val="14"/>
      <name val="Century Gothic"/>
      <family val="2"/>
    </font>
    <font>
      <b/>
      <sz val="14"/>
      <name val="News Gothic MT"/>
      <family val="2"/>
    </font>
    <font>
      <sz val="13"/>
      <name val="Century Gothic"/>
      <family val="2"/>
    </font>
    <font>
      <b/>
      <sz val="14"/>
      <name val="Comic Sans MS"/>
      <family val="4"/>
    </font>
    <font>
      <b/>
      <sz val="15"/>
      <name val="Book Antiqua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name val="Calibri"/>
      <family val="2"/>
    </font>
    <font>
      <b/>
      <sz val="8"/>
      <color indexed="10"/>
      <name val="Arial"/>
      <family val="2"/>
    </font>
    <font>
      <b/>
      <sz val="13"/>
      <name val="Calibri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41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1" fillId="23" borderId="4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6" borderId="5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7" fillId="0" borderId="0" applyFont="0" applyFill="0" applyBorder="0" applyAlignment="0" applyProtection="0"/>
  </cellStyleXfs>
  <cellXfs count="620">
    <xf numFmtId="0" fontId="0" fillId="0" borderId="0" xfId="0"/>
    <xf numFmtId="0" fontId="5" fillId="0" borderId="10" xfId="0" applyFont="1" applyBorder="1" applyAlignment="1">
      <alignment horizontal="center" vertical="center"/>
    </xf>
    <xf numFmtId="43" fontId="5" fillId="0" borderId="10" xfId="40" applyFont="1" applyBorder="1" applyAlignment="1">
      <alignment vertical="center" wrapText="1"/>
    </xf>
    <xf numFmtId="0" fontId="5" fillId="25" borderId="10" xfId="0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3" fontId="5" fillId="0" borderId="10" xfId="40" applyFont="1" applyFill="1" applyBorder="1" applyAlignment="1">
      <alignment vertical="center" wrapText="1"/>
    </xf>
    <xf numFmtId="3" fontId="5" fillId="25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43" fontId="5" fillId="0" borderId="10" xfId="40" applyNumberFormat="1" applyFont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/>
    </xf>
    <xf numFmtId="0" fontId="5" fillId="0" borderId="10" xfId="34" applyFont="1" applyFill="1" applyBorder="1" applyAlignment="1">
      <alignment horizontal="left" vertical="center" wrapText="1"/>
    </xf>
    <xf numFmtId="4" fontId="5" fillId="0" borderId="10" xfId="0" applyNumberFormat="1" applyFont="1" applyFill="1" applyBorder="1"/>
    <xf numFmtId="0" fontId="5" fillId="24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26" borderId="1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justify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43" fontId="1" fillId="0" borderId="0" xfId="40" applyNumberFormat="1"/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/>
    </xf>
    <xf numFmtId="43" fontId="6" fillId="0" borderId="13" xfId="40" applyNumberFormat="1" applyFont="1" applyBorder="1" applyAlignment="1">
      <alignment horizontal="left" vertical="center" indent="2"/>
    </xf>
    <xf numFmtId="43" fontId="6" fillId="0" borderId="14" xfId="40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39" fillId="0" borderId="16" xfId="0" applyFont="1" applyBorder="1" applyAlignment="1">
      <alignment horizontal="center" vertical="center"/>
    </xf>
    <xf numFmtId="4" fontId="39" fillId="0" borderId="1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6" fillId="0" borderId="10" xfId="0" applyNumberFormat="1" applyFont="1" applyBorder="1" applyAlignment="1">
      <alignment vertical="center"/>
    </xf>
    <xf numFmtId="43" fontId="6" fillId="0" borderId="10" xfId="4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/>
    </xf>
    <xf numFmtId="43" fontId="6" fillId="0" borderId="19" xfId="40" applyNumberFormat="1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/>
    </xf>
    <xf numFmtId="43" fontId="6" fillId="0" borderId="21" xfId="40" applyNumberFormat="1" applyFont="1" applyBorder="1" applyAlignment="1">
      <alignment vertical="center"/>
    </xf>
    <xf numFmtId="0" fontId="5" fillId="0" borderId="10" xfId="0" applyFont="1" applyFill="1" applyBorder="1"/>
    <xf numFmtId="3" fontId="5" fillId="0" borderId="10" xfId="0" applyNumberFormat="1" applyFont="1" applyFill="1" applyBorder="1" applyAlignment="1">
      <alignment horizontal="right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0" borderId="13" xfId="0" applyFont="1" applyBorder="1"/>
    <xf numFmtId="4" fontId="4" fillId="0" borderId="10" xfId="0" applyNumberFormat="1" applyFont="1" applyFill="1" applyBorder="1"/>
    <xf numFmtId="3" fontId="6" fillId="0" borderId="12" xfId="0" applyNumberFormat="1" applyFont="1" applyBorder="1" applyAlignment="1">
      <alignment horizontal="justify" vertical="center" wrapText="1"/>
    </xf>
    <xf numFmtId="0" fontId="5" fillId="0" borderId="0" xfId="0" applyFont="1" applyBorder="1"/>
    <xf numFmtId="3" fontId="4" fillId="0" borderId="12" xfId="0" applyNumberFormat="1" applyFont="1" applyBorder="1" applyAlignment="1">
      <alignment horizontal="justify" vertical="center" wrapText="1"/>
    </xf>
    <xf numFmtId="0" fontId="0" fillId="0" borderId="22" xfId="0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4" xfId="0" applyFont="1" applyBorder="1"/>
    <xf numFmtId="0" fontId="7" fillId="0" borderId="0" xfId="0" applyFont="1"/>
    <xf numFmtId="49" fontId="30" fillId="0" borderId="25" xfId="0" applyNumberFormat="1" applyFont="1" applyFill="1" applyBorder="1" applyAlignment="1">
      <alignment horizontal="center" vertical="center"/>
    </xf>
    <xf numFmtId="49" fontId="30" fillId="0" borderId="26" xfId="0" applyNumberFormat="1" applyFont="1" applyFill="1" applyBorder="1" applyAlignment="1">
      <alignment horizontal="center" vertical="center"/>
    </xf>
    <xf numFmtId="49" fontId="30" fillId="0" borderId="27" xfId="0" applyNumberFormat="1" applyFont="1" applyFill="1" applyBorder="1" applyAlignment="1">
      <alignment horizontal="center" vertical="center"/>
    </xf>
    <xf numFmtId="0" fontId="31" fillId="0" borderId="28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vertical="center"/>
    </xf>
    <xf numFmtId="0" fontId="31" fillId="0" borderId="27" xfId="0" applyNumberFormat="1" applyFont="1" applyFill="1" applyBorder="1" applyAlignment="1">
      <alignment horizontal="left" vertical="center"/>
    </xf>
    <xf numFmtId="166" fontId="31" fillId="0" borderId="28" xfId="0" applyNumberFormat="1" applyFont="1" applyFill="1" applyBorder="1" applyAlignment="1">
      <alignment horizontal="right" vertical="center"/>
    </xf>
    <xf numFmtId="166" fontId="31" fillId="0" borderId="26" xfId="0" applyNumberFormat="1" applyFont="1" applyFill="1" applyBorder="1" applyAlignment="1">
      <alignment horizontal="right" vertical="center"/>
    </xf>
    <xf numFmtId="39" fontId="31" fillId="0" borderId="28" xfId="0" applyNumberFormat="1" applyFont="1" applyFill="1" applyBorder="1" applyAlignment="1">
      <alignment horizontal="right" vertical="center"/>
    </xf>
    <xf numFmtId="39" fontId="31" fillId="0" borderId="26" xfId="0" applyNumberFormat="1" applyFont="1" applyFill="1" applyBorder="1" applyAlignment="1">
      <alignment horizontal="right" vertical="center"/>
    </xf>
    <xf numFmtId="43" fontId="4" fillId="0" borderId="10" xfId="41" applyFont="1" applyFill="1" applyBorder="1" applyAlignment="1">
      <alignment vertical="center"/>
    </xf>
    <xf numFmtId="39" fontId="31" fillId="0" borderId="29" xfId="0" applyNumberFormat="1" applyFont="1" applyFill="1" applyBorder="1" applyAlignment="1">
      <alignment horizontal="right" vertical="center"/>
    </xf>
    <xf numFmtId="166" fontId="31" fillId="0" borderId="27" xfId="0" applyNumberFormat="1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vertical="center" wrapText="1"/>
    </xf>
    <xf numFmtId="0" fontId="5" fillId="0" borderId="0" xfId="0" applyFont="1" applyFill="1" applyBorder="1"/>
    <xf numFmtId="43" fontId="5" fillId="0" borderId="10" xfId="41" applyFont="1" applyBorder="1" applyAlignment="1">
      <alignment vertical="center" wrapText="1"/>
    </xf>
    <xf numFmtId="0" fontId="5" fillId="0" borderId="10" xfId="34" applyFont="1" applyBorder="1" applyAlignment="1">
      <alignment horizontal="center" vertical="center"/>
    </xf>
    <xf numFmtId="43" fontId="5" fillId="0" borderId="10" xfId="52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43" fontId="41" fillId="0" borderId="0" xfId="42" applyNumberFormat="1"/>
    <xf numFmtId="0" fontId="3" fillId="0" borderId="0" xfId="0" applyFont="1" applyBorder="1" applyAlignment="1">
      <alignment horizontal="center" vertical="center"/>
    </xf>
    <xf numFmtId="43" fontId="3" fillId="0" borderId="0" xfId="42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43" fontId="6" fillId="0" borderId="0" xfId="42" applyNumberFormat="1" applyFont="1" applyBorder="1" applyAlignment="1">
      <alignment horizontal="left" vertical="center" indent="2"/>
    </xf>
    <xf numFmtId="43" fontId="6" fillId="0" borderId="0" xfId="42" applyFont="1" applyBorder="1" applyAlignment="1">
      <alignment vertical="center"/>
    </xf>
    <xf numFmtId="43" fontId="39" fillId="0" borderId="0" xfId="42" applyFont="1" applyBorder="1" applyAlignment="1">
      <alignment vertical="center"/>
    </xf>
    <xf numFmtId="3" fontId="6" fillId="0" borderId="0" xfId="0" applyNumberFormat="1" applyFont="1" applyBorder="1" applyAlignment="1">
      <alignment horizontal="justify" vertical="center" wrapText="1"/>
    </xf>
    <xf numFmtId="43" fontId="6" fillId="0" borderId="0" xfId="42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/>
    </xf>
    <xf numFmtId="0" fontId="39" fillId="0" borderId="30" xfId="0" applyFont="1" applyBorder="1" applyAlignment="1">
      <alignment horizontal="center" vertical="center"/>
    </xf>
    <xf numFmtId="43" fontId="6" fillId="0" borderId="30" xfId="42" applyNumberFormat="1" applyFont="1" applyBorder="1" applyAlignment="1">
      <alignment vertical="center"/>
    </xf>
    <xf numFmtId="4" fontId="39" fillId="0" borderId="30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/>
    <xf numFmtId="43" fontId="5" fillId="0" borderId="10" xfId="41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/>
    </xf>
    <xf numFmtId="43" fontId="4" fillId="0" borderId="32" xfId="42" applyFont="1" applyFill="1" applyBorder="1" applyAlignment="1">
      <alignment horizontal="center" vertical="center"/>
    </xf>
    <xf numFmtId="17" fontId="4" fillId="0" borderId="32" xfId="42" applyNumberFormat="1" applyFont="1" applyFill="1" applyBorder="1" applyAlignment="1">
      <alignment horizontal="center"/>
    </xf>
    <xf numFmtId="43" fontId="4" fillId="0" borderId="33" xfId="42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43" fontId="4" fillId="0" borderId="35" xfId="42" applyFont="1" applyFill="1" applyBorder="1" applyAlignment="1">
      <alignment horizontal="center"/>
    </xf>
    <xf numFmtId="43" fontId="4" fillId="0" borderId="36" xfId="42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left"/>
    </xf>
    <xf numFmtId="43" fontId="5" fillId="0" borderId="39" xfId="42" applyFont="1" applyFill="1" applyBorder="1"/>
    <xf numFmtId="43" fontId="5" fillId="0" borderId="40" xfId="42" applyNumberFormat="1" applyFont="1" applyFill="1" applyBorder="1"/>
    <xf numFmtId="0" fontId="5" fillId="0" borderId="0" xfId="0" applyFont="1" applyFill="1"/>
    <xf numFmtId="0" fontId="5" fillId="0" borderId="41" xfId="0" applyFont="1" applyFill="1" applyBorder="1" applyAlignment="1">
      <alignment horizontal="center"/>
    </xf>
    <xf numFmtId="0" fontId="5" fillId="0" borderId="39" xfId="0" applyFont="1" applyFill="1" applyBorder="1"/>
    <xf numFmtId="43" fontId="5" fillId="0" borderId="42" xfId="42" applyFont="1" applyFill="1" applyBorder="1"/>
    <xf numFmtId="164" fontId="5" fillId="0" borderId="40" xfId="42" applyNumberFormat="1" applyFont="1" applyFill="1" applyBorder="1"/>
    <xf numFmtId="0" fontId="5" fillId="0" borderId="43" xfId="0" applyFont="1" applyFill="1" applyBorder="1"/>
    <xf numFmtId="0" fontId="5" fillId="0" borderId="42" xfId="0" applyFont="1" applyFill="1" applyBorder="1"/>
    <xf numFmtId="0" fontId="5" fillId="0" borderId="44" xfId="0" applyFont="1" applyFill="1" applyBorder="1" applyAlignment="1">
      <alignment horizontal="center"/>
    </xf>
    <xf numFmtId="43" fontId="5" fillId="0" borderId="45" xfId="42" applyFont="1" applyFill="1" applyBorder="1"/>
    <xf numFmtId="43" fontId="5" fillId="0" borderId="40" xfId="42" applyFont="1" applyFill="1" applyBorder="1"/>
    <xf numFmtId="0" fontId="5" fillId="0" borderId="46" xfId="0" applyFont="1" applyFill="1" applyBorder="1" applyAlignment="1">
      <alignment horizontal="center"/>
    </xf>
    <xf numFmtId="43" fontId="5" fillId="0" borderId="47" xfId="42" applyFont="1" applyFill="1" applyBorder="1"/>
    <xf numFmtId="0" fontId="5" fillId="0" borderId="35" xfId="0" applyFont="1" applyFill="1" applyBorder="1"/>
    <xf numFmtId="43" fontId="5" fillId="0" borderId="35" xfId="42" applyFont="1" applyFill="1" applyBorder="1"/>
    <xf numFmtId="0" fontId="5" fillId="0" borderId="48" xfId="0" applyFont="1" applyFill="1" applyBorder="1" applyAlignment="1">
      <alignment horizontal="center"/>
    </xf>
    <xf numFmtId="0" fontId="44" fillId="0" borderId="37" xfId="0" applyFont="1" applyFill="1" applyBorder="1" applyAlignment="1">
      <alignment horizontal="left"/>
    </xf>
    <xf numFmtId="165" fontId="4" fillId="0" borderId="49" xfId="37" applyNumberFormat="1" applyFont="1" applyFill="1" applyBorder="1" applyAlignment="1">
      <alignment horizontal="right"/>
    </xf>
    <xf numFmtId="43" fontId="5" fillId="0" borderId="50" xfId="42" applyFont="1" applyFill="1" applyBorder="1"/>
    <xf numFmtId="0" fontId="44" fillId="0" borderId="41" xfId="0" applyFont="1" applyFill="1" applyBorder="1"/>
    <xf numFmtId="43" fontId="4" fillId="0" borderId="40" xfId="42" applyFont="1" applyFill="1" applyBorder="1"/>
    <xf numFmtId="0" fontId="44" fillId="0" borderId="34" xfId="0" applyFont="1" applyFill="1" applyBorder="1"/>
    <xf numFmtId="43" fontId="4" fillId="0" borderId="36" xfId="42" applyFont="1" applyFill="1" applyBorder="1"/>
    <xf numFmtId="0" fontId="5" fillId="0" borderId="38" xfId="0" applyFont="1" applyFill="1" applyBorder="1"/>
    <xf numFmtId="43" fontId="5" fillId="0" borderId="38" xfId="42" applyFont="1" applyFill="1" applyBorder="1"/>
    <xf numFmtId="0" fontId="5" fillId="0" borderId="34" xfId="0" applyFont="1" applyFill="1" applyBorder="1" applyAlignment="1">
      <alignment horizontal="center"/>
    </xf>
    <xf numFmtId="43" fontId="5" fillId="0" borderId="36" xfId="42" applyFont="1" applyFill="1" applyBorder="1"/>
    <xf numFmtId="43" fontId="5" fillId="0" borderId="0" xfId="42" applyFont="1" applyFill="1"/>
    <xf numFmtId="0" fontId="5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 wrapText="1"/>
    </xf>
    <xf numFmtId="43" fontId="5" fillId="0" borderId="10" xfId="42" applyFont="1" applyBorder="1" applyAlignment="1">
      <alignment vertical="center" wrapText="1"/>
    </xf>
    <xf numFmtId="43" fontId="4" fillId="0" borderId="10" xfId="42" applyFont="1" applyBorder="1" applyAlignment="1">
      <alignment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right" vertical="center" wrapText="1"/>
    </xf>
    <xf numFmtId="1" fontId="5" fillId="0" borderId="10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justify" vertical="center" wrapText="1"/>
    </xf>
    <xf numFmtId="3" fontId="4" fillId="0" borderId="10" xfId="34" applyNumberFormat="1" applyFont="1" applyFill="1" applyBorder="1" applyAlignment="1">
      <alignment horizontal="right" vertical="center"/>
    </xf>
    <xf numFmtId="4" fontId="5" fillId="0" borderId="10" xfId="0" applyNumberFormat="1" applyFont="1" applyBorder="1" applyAlignment="1">
      <alignment horizontal="center"/>
    </xf>
    <xf numFmtId="4" fontId="5" fillId="24" borderId="10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/>
    </xf>
    <xf numFmtId="4" fontId="5" fillId="24" borderId="10" xfId="41" applyNumberFormat="1" applyFont="1" applyFill="1" applyBorder="1" applyAlignment="1">
      <alignment horizontal="right" vertical="center"/>
    </xf>
    <xf numFmtId="4" fontId="5" fillId="24" borderId="10" xfId="0" applyNumberFormat="1" applyFont="1" applyFill="1" applyBorder="1" applyAlignment="1">
      <alignment horizontal="center"/>
    </xf>
    <xf numFmtId="4" fontId="7" fillId="0" borderId="0" xfId="34" applyNumberFormat="1" applyAlignment="1">
      <alignment vertical="center"/>
    </xf>
    <xf numFmtId="0" fontId="7" fillId="0" borderId="0" xfId="34" applyAlignment="1">
      <alignment vertical="center"/>
    </xf>
    <xf numFmtId="2" fontId="7" fillId="0" borderId="0" xfId="34" applyNumberFormat="1" applyAlignment="1">
      <alignment vertical="center"/>
    </xf>
    <xf numFmtId="4" fontId="6" fillId="0" borderId="0" xfId="34" applyNumberFormat="1" applyFont="1"/>
    <xf numFmtId="0" fontId="6" fillId="0" borderId="0" xfId="34" applyFont="1"/>
    <xf numFmtId="2" fontId="6" fillId="0" borderId="0" xfId="34" applyNumberFormat="1" applyFont="1"/>
    <xf numFmtId="4" fontId="6" fillId="0" borderId="0" xfId="34" applyNumberFormat="1" applyFont="1" applyFill="1" applyAlignment="1">
      <alignment vertical="center" wrapText="1"/>
    </xf>
    <xf numFmtId="0" fontId="6" fillId="0" borderId="0" xfId="34" applyFont="1" applyFill="1" applyBorder="1" applyAlignment="1">
      <alignment vertical="center" wrapText="1"/>
    </xf>
    <xf numFmtId="2" fontId="6" fillId="0" borderId="0" xfId="34" applyNumberFormat="1" applyFont="1" applyFill="1" applyBorder="1" applyAlignment="1">
      <alignment vertical="center" wrapText="1"/>
    </xf>
    <xf numFmtId="0" fontId="6" fillId="0" borderId="0" xfId="34" applyFont="1" applyFill="1" applyAlignment="1">
      <alignment vertical="center" wrapText="1"/>
    </xf>
    <xf numFmtId="4" fontId="5" fillId="0" borderId="0" xfId="34" applyNumberFormat="1" applyFont="1" applyFill="1" applyAlignment="1">
      <alignment vertical="center" wrapText="1"/>
    </xf>
    <xf numFmtId="0" fontId="5" fillId="0" borderId="0" xfId="34" applyFont="1" applyFill="1" applyBorder="1" applyAlignment="1">
      <alignment vertical="center" wrapText="1"/>
    </xf>
    <xf numFmtId="2" fontId="5" fillId="0" borderId="0" xfId="34" applyNumberFormat="1" applyFont="1" applyFill="1" applyBorder="1" applyAlignment="1">
      <alignment vertical="center" wrapText="1"/>
    </xf>
    <xf numFmtId="0" fontId="5" fillId="0" borderId="0" xfId="34" applyFont="1" applyFill="1" applyAlignment="1">
      <alignment vertical="center" wrapText="1"/>
    </xf>
    <xf numFmtId="4" fontId="46" fillId="0" borderId="0" xfId="34" applyNumberFormat="1" applyFont="1" applyFill="1" applyAlignment="1">
      <alignment vertical="center" wrapText="1"/>
    </xf>
    <xf numFmtId="0" fontId="46" fillId="0" borderId="0" xfId="34" applyFont="1" applyFill="1" applyBorder="1" applyAlignment="1">
      <alignment vertical="center" wrapText="1"/>
    </xf>
    <xf numFmtId="2" fontId="46" fillId="0" borderId="0" xfId="34" applyNumberFormat="1" applyFont="1" applyFill="1" applyBorder="1" applyAlignment="1">
      <alignment vertical="center" wrapText="1"/>
    </xf>
    <xf numFmtId="0" fontId="46" fillId="0" borderId="0" xfId="34" applyFont="1" applyFill="1" applyAlignment="1">
      <alignment vertical="center" wrapText="1"/>
    </xf>
    <xf numFmtId="0" fontId="7" fillId="0" borderId="0" xfId="34" applyFont="1" applyFill="1" applyBorder="1" applyAlignment="1">
      <alignment vertical="center"/>
    </xf>
    <xf numFmtId="2" fontId="7" fillId="0" borderId="0" xfId="34" applyNumberFormat="1" applyFont="1" applyFill="1" applyBorder="1" applyAlignment="1">
      <alignment vertical="center"/>
    </xf>
    <xf numFmtId="0" fontId="7" fillId="0" borderId="0" xfId="34" applyFill="1" applyBorder="1"/>
    <xf numFmtId="0" fontId="7" fillId="0" borderId="0" xfId="34" applyFill="1"/>
    <xf numFmtId="4" fontId="6" fillId="0" borderId="0" xfId="34" applyNumberFormat="1" applyFont="1" applyFill="1" applyBorder="1"/>
    <xf numFmtId="0" fontId="7" fillId="0" borderId="0" xfId="34" applyFill="1" applyBorder="1" applyAlignment="1">
      <alignment vertical="center"/>
    </xf>
    <xf numFmtId="0" fontId="7" fillId="0" borderId="0" xfId="34" applyFill="1" applyAlignment="1">
      <alignment vertical="center"/>
    </xf>
    <xf numFmtId="0" fontId="7" fillId="0" borderId="0" xfId="34"/>
    <xf numFmtId="2" fontId="7" fillId="0" borderId="0" xfId="34" applyNumberFormat="1"/>
    <xf numFmtId="4" fontId="6" fillId="0" borderId="0" xfId="34" applyNumberFormat="1" applyFont="1" applyFill="1" applyAlignment="1">
      <alignment vertical="center"/>
    </xf>
    <xf numFmtId="4" fontId="7" fillId="0" borderId="0" xfId="34" applyNumberFormat="1"/>
    <xf numFmtId="0" fontId="47" fillId="0" borderId="0" xfId="34" applyFont="1"/>
    <xf numFmtId="2" fontId="47" fillId="0" borderId="0" xfId="34" applyNumberFormat="1" applyFont="1"/>
    <xf numFmtId="4" fontId="47" fillId="0" borderId="0" xfId="34" applyNumberFormat="1" applyFont="1"/>
    <xf numFmtId="0" fontId="39" fillId="0" borderId="0" xfId="34" applyFont="1" applyFill="1" applyBorder="1" applyAlignment="1">
      <alignment vertical="center" wrapText="1"/>
    </xf>
    <xf numFmtId="2" fontId="39" fillId="0" borderId="0" xfId="34" applyNumberFormat="1" applyFont="1" applyFill="1" applyBorder="1" applyAlignment="1">
      <alignment vertical="center" wrapText="1"/>
    </xf>
    <xf numFmtId="0" fontId="39" fillId="0" borderId="0" xfId="34" applyFont="1" applyFill="1" applyAlignment="1">
      <alignment vertical="center" wrapText="1"/>
    </xf>
    <xf numFmtId="3" fontId="6" fillId="24" borderId="0" xfId="34" applyNumberFormat="1" applyFont="1" applyFill="1" applyAlignment="1">
      <alignment horizontal="center"/>
    </xf>
    <xf numFmtId="0" fontId="6" fillId="24" borderId="0" xfId="34" applyFont="1" applyFill="1"/>
    <xf numFmtId="0" fontId="6" fillId="0" borderId="0" xfId="34" applyFont="1" applyFill="1"/>
    <xf numFmtId="0" fontId="6" fillId="0" borderId="0" xfId="34" applyFont="1" applyFill="1" applyAlignment="1">
      <alignment horizontal="right"/>
    </xf>
    <xf numFmtId="4" fontId="6" fillId="0" borderId="0" xfId="34" applyNumberFormat="1" applyFont="1" applyFill="1"/>
    <xf numFmtId="4" fontId="6" fillId="24" borderId="0" xfId="34" applyNumberFormat="1" applyFont="1" applyFill="1"/>
    <xf numFmtId="0" fontId="4" fillId="0" borderId="51" xfId="34" applyFont="1" applyFill="1" applyBorder="1" applyAlignment="1">
      <alignment horizontal="center" vertical="center"/>
    </xf>
    <xf numFmtId="4" fontId="4" fillId="0" borderId="51" xfId="34" applyNumberFormat="1" applyFont="1" applyFill="1" applyBorder="1" applyAlignment="1">
      <alignment horizontal="center" vertical="center"/>
    </xf>
    <xf numFmtId="4" fontId="4" fillId="24" borderId="51" xfId="34" applyNumberFormat="1" applyFont="1" applyFill="1" applyBorder="1" applyAlignment="1">
      <alignment horizontal="center" vertical="center"/>
    </xf>
    <xf numFmtId="0" fontId="4" fillId="0" borderId="52" xfId="34" applyFont="1" applyFill="1" applyBorder="1" applyAlignment="1">
      <alignment horizontal="center" vertical="center"/>
    </xf>
    <xf numFmtId="4" fontId="4" fillId="0" borderId="52" xfId="34" applyNumberFormat="1" applyFont="1" applyFill="1" applyBorder="1" applyAlignment="1">
      <alignment horizontal="center" vertical="center"/>
    </xf>
    <xf numFmtId="4" fontId="4" fillId="24" borderId="52" xfId="34" applyNumberFormat="1" applyFont="1" applyFill="1" applyBorder="1" applyAlignment="1">
      <alignment horizontal="center" vertical="center"/>
    </xf>
    <xf numFmtId="0" fontId="4" fillId="0" borderId="53" xfId="34" applyFont="1" applyFill="1" applyBorder="1" applyAlignment="1">
      <alignment horizontal="center" vertical="center"/>
    </xf>
    <xf numFmtId="4" fontId="4" fillId="0" borderId="53" xfId="34" applyNumberFormat="1" applyFont="1" applyFill="1" applyBorder="1" applyAlignment="1">
      <alignment horizontal="center" vertical="center"/>
    </xf>
    <xf numFmtId="4" fontId="4" fillId="24" borderId="53" xfId="34" applyNumberFormat="1" applyFont="1" applyFill="1" applyBorder="1" applyAlignment="1">
      <alignment horizontal="center" vertical="center"/>
    </xf>
    <xf numFmtId="3" fontId="4" fillId="24" borderId="51" xfId="34" applyNumberFormat="1" applyFont="1" applyFill="1" applyBorder="1" applyAlignment="1">
      <alignment horizontal="center" vertical="center"/>
    </xf>
    <xf numFmtId="0" fontId="4" fillId="24" borderId="51" xfId="34" applyFont="1" applyFill="1" applyBorder="1" applyAlignment="1">
      <alignment horizontal="left" vertical="center"/>
    </xf>
    <xf numFmtId="3" fontId="4" fillId="24" borderId="52" xfId="34" applyNumberFormat="1" applyFont="1" applyFill="1" applyBorder="1" applyAlignment="1">
      <alignment horizontal="center" vertical="center"/>
    </xf>
    <xf numFmtId="0" fontId="4" fillId="24" borderId="52" xfId="34" applyFont="1" applyFill="1" applyBorder="1" applyAlignment="1">
      <alignment horizontal="center" vertical="center"/>
    </xf>
    <xf numFmtId="3" fontId="4" fillId="24" borderId="53" xfId="34" applyNumberFormat="1" applyFont="1" applyFill="1" applyBorder="1" applyAlignment="1">
      <alignment horizontal="center" vertical="center"/>
    </xf>
    <xf numFmtId="0" fontId="4" fillId="24" borderId="53" xfId="34" applyFont="1" applyFill="1" applyBorder="1" applyAlignment="1">
      <alignment horizontal="left" vertical="center"/>
    </xf>
    <xf numFmtId="3" fontId="4" fillId="24" borderId="54" xfId="34" applyNumberFormat="1" applyFont="1" applyFill="1" applyBorder="1" applyAlignment="1">
      <alignment horizontal="center" vertical="center" wrapText="1"/>
    </xf>
    <xf numFmtId="0" fontId="4" fillId="24" borderId="54" xfId="34" applyFont="1" applyFill="1" applyBorder="1" applyAlignment="1">
      <alignment horizontal="left" vertical="center"/>
    </xf>
    <xf numFmtId="0" fontId="4" fillId="0" borderId="54" xfId="34" applyFont="1" applyFill="1" applyBorder="1" applyAlignment="1">
      <alignment horizontal="center" vertical="center"/>
    </xf>
    <xf numFmtId="4" fontId="4" fillId="0" borderId="54" xfId="34" applyNumberFormat="1" applyFont="1" applyFill="1" applyBorder="1" applyAlignment="1">
      <alignment horizontal="right" vertical="center"/>
    </xf>
    <xf numFmtId="4" fontId="4" fillId="0" borderId="54" xfId="34" applyNumberFormat="1" applyFont="1" applyFill="1" applyBorder="1" applyAlignment="1">
      <alignment horizontal="center" vertical="center" wrapText="1"/>
    </xf>
    <xf numFmtId="4" fontId="4" fillId="0" borderId="54" xfId="34" applyNumberFormat="1" applyFont="1" applyFill="1" applyBorder="1" applyAlignment="1">
      <alignment horizontal="center" vertical="center"/>
    </xf>
    <xf numFmtId="4" fontId="4" fillId="24" borderId="54" xfId="34" applyNumberFormat="1" applyFont="1" applyFill="1" applyBorder="1" applyAlignment="1">
      <alignment horizontal="center" vertical="center"/>
    </xf>
    <xf numFmtId="3" fontId="4" fillId="24" borderId="10" xfId="34" applyNumberFormat="1" applyFont="1" applyFill="1" applyBorder="1" applyAlignment="1">
      <alignment horizontal="center" vertical="center" wrapText="1"/>
    </xf>
    <xf numFmtId="0" fontId="4" fillId="24" borderId="10" xfId="34" applyFont="1" applyFill="1" applyBorder="1" applyAlignment="1">
      <alignment vertical="center" wrapText="1"/>
    </xf>
    <xf numFmtId="0" fontId="5" fillId="0" borderId="10" xfId="34" applyFont="1" applyFill="1" applyBorder="1" applyAlignment="1">
      <alignment horizontal="center" vertical="center" wrapText="1"/>
    </xf>
    <xf numFmtId="4" fontId="4" fillId="0" borderId="10" xfId="34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 wrapText="1"/>
    </xf>
    <xf numFmtId="0" fontId="5" fillId="24" borderId="10" xfId="34" applyFont="1" applyFill="1" applyBorder="1" applyAlignment="1">
      <alignment vertical="center" wrapText="1"/>
    </xf>
    <xf numFmtId="4" fontId="5" fillId="0" borderId="10" xfId="34" applyNumberFormat="1" applyFont="1" applyFill="1" applyBorder="1" applyAlignment="1">
      <alignment horizontal="right" vertical="center" wrapText="1"/>
    </xf>
    <xf numFmtId="4" fontId="5" fillId="0" borderId="10" xfId="34" applyNumberFormat="1" applyFont="1" applyFill="1" applyBorder="1" applyAlignment="1">
      <alignment horizontal="right" vertical="center"/>
    </xf>
    <xf numFmtId="3" fontId="5" fillId="24" borderId="10" xfId="34" applyNumberFormat="1" applyFont="1" applyFill="1" applyBorder="1" applyAlignment="1">
      <alignment horizontal="center" vertical="center"/>
    </xf>
    <xf numFmtId="4" fontId="5" fillId="0" borderId="10" xfId="34" applyNumberFormat="1" applyFont="1" applyFill="1" applyBorder="1" applyAlignment="1">
      <alignment vertical="center"/>
    </xf>
    <xf numFmtId="4" fontId="5" fillId="0" borderId="10" xfId="34" applyNumberFormat="1" applyFont="1" applyFill="1" applyBorder="1" applyAlignment="1">
      <alignment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right" vertical="center" wrapText="1"/>
    </xf>
    <xf numFmtId="4" fontId="4" fillId="0" borderId="10" xfId="34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horizontal="right" vertical="center"/>
    </xf>
    <xf numFmtId="0" fontId="5" fillId="28" borderId="10" xfId="0" applyFont="1" applyFill="1" applyBorder="1" applyAlignment="1">
      <alignment horizontal="center" vertical="center"/>
    </xf>
    <xf numFmtId="4" fontId="4" fillId="28" borderId="10" xfId="0" applyNumberFormat="1" applyFont="1" applyFill="1" applyBorder="1"/>
    <xf numFmtId="0" fontId="4" fillId="25" borderId="10" xfId="0" applyFont="1" applyFill="1" applyBorder="1" applyAlignment="1">
      <alignment horizontal="right" vertical="center"/>
    </xf>
    <xf numFmtId="0" fontId="5" fillId="24" borderId="10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right" vertical="center"/>
    </xf>
    <xf numFmtId="43" fontId="4" fillId="0" borderId="10" xfId="4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0" xfId="0" applyFont="1"/>
    <xf numFmtId="0" fontId="4" fillId="25" borderId="10" xfId="0" applyFont="1" applyFill="1" applyBorder="1" applyAlignment="1">
      <alignment horizontal="center" vertical="center"/>
    </xf>
    <xf numFmtId="4" fontId="5" fillId="25" borderId="10" xfId="0" applyNumberFormat="1" applyFont="1" applyFill="1" applyBorder="1"/>
    <xf numFmtId="4" fontId="4" fillId="27" borderId="10" xfId="0" applyNumberFormat="1" applyFont="1" applyFill="1" applyBorder="1"/>
    <xf numFmtId="0" fontId="4" fillId="28" borderId="10" xfId="0" applyFont="1" applyFill="1" applyBorder="1" applyAlignment="1">
      <alignment horizontal="right" vertical="center"/>
    </xf>
    <xf numFmtId="4" fontId="5" fillId="28" borderId="10" xfId="0" applyNumberFormat="1" applyFont="1" applyFill="1" applyBorder="1"/>
    <xf numFmtId="3" fontId="5" fillId="0" borderId="10" xfId="0" applyNumberFormat="1" applyFont="1" applyFill="1" applyBorder="1" applyAlignment="1">
      <alignment horizontal="left"/>
    </xf>
    <xf numFmtId="3" fontId="4" fillId="28" borderId="10" xfId="0" applyNumberFormat="1" applyFont="1" applyFill="1" applyBorder="1" applyAlignment="1">
      <alignment horizontal="right" vertical="center"/>
    </xf>
    <xf numFmtId="4" fontId="5" fillId="28" borderId="10" xfId="0" applyNumberFormat="1" applyFont="1" applyFill="1" applyBorder="1" applyAlignment="1">
      <alignment horizontal="right" vertical="center"/>
    </xf>
    <xf numFmtId="3" fontId="5" fillId="29" borderId="10" xfId="0" applyNumberFormat="1" applyFont="1" applyFill="1" applyBorder="1" applyAlignment="1">
      <alignment horizontal="right" vertical="center"/>
    </xf>
    <xf numFmtId="0" fontId="27" fillId="0" borderId="55" xfId="0" applyNumberFormat="1" applyFont="1" applyFill="1" applyBorder="1" applyAlignment="1">
      <alignment horizontal="center" vertical="center"/>
    </xf>
    <xf numFmtId="0" fontId="27" fillId="0" borderId="56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center" vertical="center"/>
    </xf>
    <xf numFmtId="0" fontId="27" fillId="0" borderId="58" xfId="0" applyNumberFormat="1" applyFont="1" applyFill="1" applyBorder="1" applyAlignment="1">
      <alignment horizontal="center" vertical="center"/>
    </xf>
    <xf numFmtId="43" fontId="5" fillId="0" borderId="42" xfId="43" applyFont="1" applyFill="1" applyBorder="1"/>
    <xf numFmtId="43" fontId="5" fillId="0" borderId="39" xfId="43" applyFont="1" applyFill="1" applyBorder="1"/>
    <xf numFmtId="43" fontId="5" fillId="0" borderId="38" xfId="43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 vertical="center"/>
    </xf>
    <xf numFmtId="43" fontId="6" fillId="0" borderId="14" xfId="40" applyFont="1" applyFill="1" applyBorder="1" applyAlignment="1">
      <alignment vertical="center"/>
    </xf>
    <xf numFmtId="0" fontId="7" fillId="0" borderId="59" xfId="0" applyFont="1" applyBorder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43" fontId="48" fillId="0" borderId="10" xfId="40" applyFont="1" applyBorder="1" applyAlignment="1">
      <alignment vertical="center" wrapText="1"/>
    </xf>
    <xf numFmtId="43" fontId="48" fillId="0" borderId="10" xfId="40" applyFont="1" applyFill="1" applyBorder="1" applyAlignment="1">
      <alignment vertical="center" wrapText="1"/>
    </xf>
    <xf numFmtId="0" fontId="48" fillId="0" borderId="10" xfId="34" applyFont="1" applyFill="1" applyBorder="1" applyAlignment="1">
      <alignment horizontal="center" vertical="center"/>
    </xf>
    <xf numFmtId="43" fontId="48" fillId="0" borderId="10" xfId="41" applyFont="1" applyBorder="1" applyAlignment="1">
      <alignment vertical="center" wrapText="1"/>
    </xf>
    <xf numFmtId="4" fontId="5" fillId="0" borderId="0" xfId="0" applyNumberFormat="1" applyFont="1"/>
    <xf numFmtId="0" fontId="48" fillId="0" borderId="10" xfId="0" applyFont="1" applyFill="1" applyBorder="1" applyAlignment="1">
      <alignment horizontal="right" vertical="center"/>
    </xf>
    <xf numFmtId="43" fontId="48" fillId="0" borderId="10" xfId="41" applyFont="1" applyFill="1" applyBorder="1" applyAlignment="1">
      <alignment vertical="center" wrapText="1"/>
    </xf>
    <xf numFmtId="43" fontId="4" fillId="30" borderId="10" xfId="40" applyFont="1" applyFill="1" applyBorder="1" applyAlignment="1">
      <alignment horizontal="center" vertical="center" wrapText="1"/>
    </xf>
    <xf numFmtId="43" fontId="5" fillId="0" borderId="10" xfId="42" applyFont="1" applyFill="1" applyBorder="1" applyAlignment="1" applyProtection="1">
      <alignment horizontal="center" vertical="center"/>
      <protection locked="0"/>
    </xf>
    <xf numFmtId="4" fontId="5" fillId="0" borderId="10" xfId="0" applyNumberFormat="1" applyFont="1" applyFill="1" applyBorder="1" applyAlignment="1">
      <alignment vertical="center"/>
    </xf>
    <xf numFmtId="4" fontId="5" fillId="0" borderId="10" xfId="0" applyNumberFormat="1" applyFont="1" applyFill="1" applyBorder="1" applyAlignment="1">
      <alignment horizontal="center"/>
    </xf>
    <xf numFmtId="3" fontId="39" fillId="0" borderId="12" xfId="0" applyNumberFormat="1" applyFont="1" applyBorder="1" applyAlignment="1">
      <alignment vertical="center"/>
    </xf>
    <xf numFmtId="3" fontId="39" fillId="0" borderId="12" xfId="0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4" fontId="5" fillId="0" borderId="10" xfId="41" applyNumberFormat="1" applyFont="1" applyFill="1" applyBorder="1" applyAlignment="1">
      <alignment horizontal="right" vertical="center" wrapText="1"/>
    </xf>
    <xf numFmtId="4" fontId="4" fillId="30" borderId="10" xfId="40" applyNumberFormat="1" applyFont="1" applyFill="1" applyBorder="1" applyAlignment="1">
      <alignment horizontal="right" vertical="center" wrapText="1"/>
    </xf>
    <xf numFmtId="4" fontId="4" fillId="25" borderId="10" xfId="40" applyNumberFormat="1" applyFont="1" applyFill="1" applyBorder="1" applyAlignment="1">
      <alignment horizontal="right" vertical="center" wrapText="1"/>
    </xf>
    <xf numFmtId="4" fontId="5" fillId="25" borderId="10" xfId="0" applyNumberFormat="1" applyFont="1" applyFill="1" applyBorder="1" applyAlignment="1">
      <alignment horizontal="right"/>
    </xf>
    <xf numFmtId="4" fontId="5" fillId="26" borderId="10" xfId="40" applyNumberFormat="1" applyFont="1" applyFill="1" applyBorder="1" applyAlignment="1">
      <alignment horizontal="right" vertical="center" wrapText="1"/>
    </xf>
    <xf numFmtId="4" fontId="5" fillId="0" borderId="10" xfId="40" applyNumberFormat="1" applyFont="1" applyFill="1" applyBorder="1" applyAlignment="1" applyProtection="1">
      <alignment horizontal="right" vertical="center"/>
      <protection locked="0"/>
    </xf>
    <xf numFmtId="4" fontId="4" fillId="0" borderId="10" xfId="0" applyNumberFormat="1" applyFont="1" applyFill="1" applyBorder="1" applyAlignment="1">
      <alignment horizontal="right"/>
    </xf>
    <xf numFmtId="4" fontId="4" fillId="27" borderId="10" xfId="0" applyNumberFormat="1" applyFont="1" applyFill="1" applyBorder="1" applyAlignment="1">
      <alignment horizontal="right"/>
    </xf>
    <xf numFmtId="4" fontId="4" fillId="28" borderId="10" xfId="0" applyNumberFormat="1" applyFont="1" applyFill="1" applyBorder="1" applyAlignment="1">
      <alignment horizontal="right"/>
    </xf>
    <xf numFmtId="4" fontId="4" fillId="0" borderId="10" xfId="40" applyNumberFormat="1" applyFont="1" applyFill="1" applyBorder="1" applyAlignment="1">
      <alignment horizontal="right" vertical="center"/>
    </xf>
    <xf numFmtId="4" fontId="5" fillId="0" borderId="10" xfId="40" applyNumberFormat="1" applyFont="1" applyFill="1" applyBorder="1" applyAlignment="1">
      <alignment horizontal="right" vertical="center" wrapText="1"/>
    </xf>
    <xf numFmtId="4" fontId="5" fillId="0" borderId="10" xfId="40" applyNumberFormat="1" applyFont="1" applyBorder="1" applyAlignment="1">
      <alignment horizontal="right" vertical="center" wrapText="1"/>
    </xf>
    <xf numFmtId="4" fontId="5" fillId="28" borderId="10" xfId="0" applyNumberFormat="1" applyFont="1" applyFill="1" applyBorder="1" applyAlignment="1">
      <alignment horizontal="right"/>
    </xf>
    <xf numFmtId="4" fontId="5" fillId="0" borderId="10" xfId="41" applyNumberFormat="1" applyFont="1" applyFill="1" applyBorder="1" applyAlignment="1">
      <alignment horizontal="right" vertical="center"/>
    </xf>
    <xf numFmtId="4" fontId="4" fillId="24" borderId="10" xfId="0" applyNumberFormat="1" applyFont="1" applyFill="1" applyBorder="1" applyAlignment="1">
      <alignment horizontal="right"/>
    </xf>
    <xf numFmtId="4" fontId="48" fillId="0" borderId="10" xfId="41" applyNumberFormat="1" applyFont="1" applyFill="1" applyBorder="1" applyAlignment="1">
      <alignment horizontal="right" vertical="center"/>
    </xf>
    <xf numFmtId="4" fontId="48" fillId="0" borderId="10" xfId="40" applyNumberFormat="1" applyFont="1" applyBorder="1" applyAlignment="1">
      <alignment horizontal="right" vertical="center" wrapText="1"/>
    </xf>
    <xf numFmtId="4" fontId="48" fillId="0" borderId="10" xfId="41" applyNumberFormat="1" applyFont="1" applyBorder="1" applyAlignment="1">
      <alignment horizontal="right" vertical="center" wrapText="1"/>
    </xf>
    <xf numFmtId="4" fontId="4" fillId="0" borderId="10" xfId="41" applyNumberFormat="1" applyFont="1" applyFill="1" applyBorder="1" applyAlignment="1">
      <alignment horizontal="right" vertical="center"/>
    </xf>
    <xf numFmtId="4" fontId="5" fillId="0" borderId="10" xfId="40" applyNumberFormat="1" applyFont="1" applyFill="1" applyBorder="1" applyAlignment="1">
      <alignment horizontal="right" vertical="center"/>
    </xf>
    <xf numFmtId="4" fontId="4" fillId="0" borderId="10" xfId="0" quotePrefix="1" applyNumberFormat="1" applyFont="1" applyFill="1" applyBorder="1" applyAlignment="1">
      <alignment horizontal="right"/>
    </xf>
    <xf numFmtId="4" fontId="5" fillId="0" borderId="10" xfId="41" applyNumberFormat="1" applyFont="1" applyFill="1" applyBorder="1" applyAlignment="1" applyProtection="1">
      <alignment horizontal="right" vertical="center"/>
      <protection locked="0"/>
    </xf>
    <xf numFmtId="4" fontId="5" fillId="0" borderId="10" xfId="0" applyNumberFormat="1" applyFont="1" applyFill="1" applyBorder="1" applyAlignment="1">
      <alignment horizontal="right"/>
    </xf>
    <xf numFmtId="4" fontId="5" fillId="0" borderId="10" xfId="52" applyNumberFormat="1" applyFont="1" applyFill="1" applyBorder="1" applyAlignment="1">
      <alignment horizontal="right" vertical="center" wrapText="1"/>
    </xf>
    <xf numFmtId="4" fontId="5" fillId="0" borderId="10" xfId="52" applyNumberFormat="1" applyFont="1" applyFill="1" applyBorder="1" applyAlignment="1" applyProtection="1">
      <alignment horizontal="right" vertical="center"/>
      <protection locked="0"/>
    </xf>
    <xf numFmtId="4" fontId="5" fillId="0" borderId="10" xfId="43" applyNumberFormat="1" applyFont="1" applyBorder="1" applyAlignment="1">
      <alignment horizontal="right" vertical="center" wrapText="1"/>
    </xf>
    <xf numFmtId="4" fontId="5" fillId="0" borderId="10" xfId="42" applyNumberFormat="1" applyFont="1" applyBorder="1" applyAlignment="1">
      <alignment horizontal="right" vertical="center" wrapText="1"/>
    </xf>
    <xf numFmtId="4" fontId="5" fillId="0" borderId="10" xfId="42" applyNumberFormat="1" applyFont="1" applyFill="1" applyBorder="1" applyAlignment="1" applyProtection="1">
      <alignment horizontal="right" vertical="center"/>
      <protection locked="0"/>
    </xf>
    <xf numFmtId="4" fontId="5" fillId="0" borderId="10" xfId="41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48" fillId="0" borderId="10" xfId="0" applyNumberFormat="1" applyFont="1" applyFill="1" applyBorder="1" applyAlignment="1">
      <alignment horizontal="justify" wrapText="1"/>
    </xf>
    <xf numFmtId="4" fontId="48" fillId="0" borderId="10" xfId="0" applyNumberFormat="1" applyFont="1" applyFill="1" applyBorder="1" applyAlignment="1">
      <alignment horizontal="center" vertical="center"/>
    </xf>
    <xf numFmtId="4" fontId="48" fillId="0" borderId="10" xfId="40" applyNumberFormat="1" applyFont="1" applyFill="1" applyBorder="1" applyAlignment="1">
      <alignment horizontal="right" vertical="center" wrapText="1"/>
    </xf>
    <xf numFmtId="0" fontId="48" fillId="0" borderId="10" xfId="0" applyFont="1" applyFill="1" applyBorder="1" applyAlignment="1">
      <alignment horizontal="center" vertical="center"/>
    </xf>
    <xf numFmtId="4" fontId="48" fillId="0" borderId="10" xfId="41" applyNumberFormat="1" applyFont="1" applyFill="1" applyBorder="1" applyAlignment="1">
      <alignment horizontal="right" vertical="center" wrapText="1"/>
    </xf>
    <xf numFmtId="0" fontId="4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5" fillId="0" borderId="106" xfId="0" applyNumberFormat="1" applyFont="1" applyFill="1" applyBorder="1" applyAlignment="1">
      <alignment horizontal="right" vertical="center" wrapText="1"/>
    </xf>
    <xf numFmtId="0" fontId="5" fillId="0" borderId="106" xfId="0" applyFont="1" applyFill="1" applyBorder="1" applyAlignment="1">
      <alignment horizontal="center" vertical="center" wrapText="1"/>
    </xf>
    <xf numFmtId="43" fontId="48" fillId="0" borderId="10" xfId="41" applyFont="1" applyFill="1" applyBorder="1" applyAlignment="1">
      <alignment horizontal="justify" vertical="center"/>
    </xf>
    <xf numFmtId="0" fontId="48" fillId="0" borderId="10" xfId="0" applyFont="1" applyBorder="1" applyAlignment="1">
      <alignment horizontal="right" vertical="center"/>
    </xf>
    <xf numFmtId="0" fontId="4" fillId="25" borderId="10" xfId="0" applyFont="1" applyFill="1" applyBorder="1" applyAlignment="1">
      <alignment horizontal="justify" vertical="center" wrapText="1"/>
    </xf>
    <xf numFmtId="0" fontId="5" fillId="24" borderId="10" xfId="0" applyFont="1" applyFill="1" applyBorder="1" applyAlignment="1">
      <alignment horizontal="justify" vertical="center" wrapText="1"/>
    </xf>
    <xf numFmtId="0" fontId="4" fillId="28" borderId="1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8" fillId="0" borderId="10" xfId="0" applyFont="1" applyFill="1" applyBorder="1" applyAlignment="1">
      <alignment horizontal="justify" vertical="center" wrapText="1"/>
    </xf>
    <xf numFmtId="0" fontId="48" fillId="24" borderId="10" xfId="0" applyFont="1" applyFill="1" applyBorder="1" applyAlignment="1">
      <alignment horizontal="justify" vertical="center" wrapText="1"/>
    </xf>
    <xf numFmtId="0" fontId="48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/>
    </xf>
    <xf numFmtId="0" fontId="8" fillId="0" borderId="10" xfId="34" applyFont="1" applyFill="1" applyBorder="1" applyAlignment="1">
      <alignment horizontal="justify" vertical="center" wrapText="1"/>
    </xf>
    <xf numFmtId="0" fontId="4" fillId="0" borderId="10" xfId="34" applyFont="1" applyFill="1" applyBorder="1" applyAlignment="1">
      <alignment horizontal="justify" vertical="center" wrapText="1"/>
    </xf>
    <xf numFmtId="0" fontId="5" fillId="0" borderId="10" xfId="34" applyFont="1" applyFill="1" applyBorder="1" applyAlignment="1">
      <alignment horizontal="justify" vertical="center" wrapText="1"/>
    </xf>
    <xf numFmtId="43" fontId="5" fillId="0" borderId="10" xfId="41" applyFont="1" applyFill="1" applyBorder="1" applyAlignment="1">
      <alignment horizontal="justify" vertical="center"/>
    </xf>
    <xf numFmtId="0" fontId="48" fillId="0" borderId="10" xfId="34" applyFont="1" applyFill="1" applyBorder="1" applyAlignment="1">
      <alignment horizontal="justify" vertical="center" wrapText="1"/>
    </xf>
    <xf numFmtId="43" fontId="4" fillId="0" borderId="10" xfId="41" applyFont="1" applyFill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10" xfId="0" applyFont="1" applyFill="1" applyBorder="1" applyAlignment="1">
      <alignment horizontal="justify" vertical="center"/>
    </xf>
    <xf numFmtId="0" fontId="4" fillId="24" borderId="10" xfId="0" applyFont="1" applyFill="1" applyBorder="1" applyAlignment="1">
      <alignment horizontal="justify" vertical="center" wrapText="1"/>
    </xf>
    <xf numFmtId="0" fontId="5" fillId="24" borderId="10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 wrapText="1"/>
    </xf>
    <xf numFmtId="0" fontId="4" fillId="28" borderId="10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justify"/>
    </xf>
    <xf numFmtId="0" fontId="5" fillId="24" borderId="106" xfId="0" applyFont="1" applyFill="1" applyBorder="1" applyAlignment="1">
      <alignment horizontal="justify" vertical="top" wrapText="1"/>
    </xf>
    <xf numFmtId="0" fontId="4" fillId="0" borderId="12" xfId="0" applyFont="1" applyBorder="1" applyAlignment="1">
      <alignment horizontal="justify"/>
    </xf>
    <xf numFmtId="0" fontId="5" fillId="0" borderId="10" xfId="0" applyFont="1" applyFill="1" applyBorder="1" applyAlignment="1">
      <alignment horizontal="justify"/>
    </xf>
    <xf numFmtId="0" fontId="5" fillId="0" borderId="0" xfId="0" applyFont="1" applyAlignment="1">
      <alignment horizontal="justify"/>
    </xf>
    <xf numFmtId="4" fontId="48" fillId="0" borderId="10" xfId="0" applyNumberFormat="1" applyFont="1" applyFill="1" applyBorder="1" applyAlignment="1">
      <alignment horizontal="right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justify" vertical="center"/>
    </xf>
    <xf numFmtId="4" fontId="48" fillId="0" borderId="10" xfId="40" applyNumberFormat="1" applyFont="1" applyFill="1" applyBorder="1" applyAlignment="1">
      <alignment horizontal="right" vertical="center"/>
    </xf>
    <xf numFmtId="0" fontId="48" fillId="24" borderId="10" xfId="0" applyFont="1" applyFill="1" applyBorder="1" applyAlignment="1">
      <alignment horizontal="center" vertical="center" wrapText="1"/>
    </xf>
    <xf numFmtId="4" fontId="48" fillId="0" borderId="10" xfId="0" applyNumberFormat="1" applyFont="1" applyBorder="1" applyAlignment="1">
      <alignment horizontal="right" vertical="center"/>
    </xf>
    <xf numFmtId="4" fontId="48" fillId="0" borderId="10" xfId="0" applyNumberFormat="1" applyFont="1" applyFill="1" applyBorder="1" applyAlignment="1">
      <alignment horizontal="right"/>
    </xf>
    <xf numFmtId="43" fontId="4" fillId="0" borderId="10" xfId="41" applyFont="1" applyFill="1" applyBorder="1" applyAlignment="1">
      <alignment horizontal="right"/>
    </xf>
    <xf numFmtId="0" fontId="48" fillId="0" borderId="106" xfId="0" applyFont="1" applyFill="1" applyBorder="1" applyAlignment="1">
      <alignment horizontal="right" vertical="center" wrapText="1"/>
    </xf>
    <xf numFmtId="0" fontId="48" fillId="0" borderId="106" xfId="0" applyFont="1" applyFill="1" applyBorder="1" applyAlignment="1">
      <alignment vertical="center" wrapText="1"/>
    </xf>
    <xf numFmtId="0" fontId="48" fillId="0" borderId="106" xfId="0" applyFont="1" applyFill="1" applyBorder="1" applyAlignment="1">
      <alignment horizontal="center" vertical="center" wrapText="1"/>
    </xf>
    <xf numFmtId="4" fontId="48" fillId="0" borderId="10" xfId="41" applyNumberFormat="1" applyFont="1" applyFill="1" applyBorder="1" applyAlignment="1">
      <alignment vertical="center"/>
    </xf>
    <xf numFmtId="0" fontId="38" fillId="0" borderId="107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/>
    </xf>
    <xf numFmtId="43" fontId="38" fillId="0" borderId="108" xfId="40" applyNumberFormat="1" applyFont="1" applyBorder="1" applyAlignment="1">
      <alignment horizontal="center" vertical="center"/>
    </xf>
    <xf numFmtId="0" fontId="38" fillId="0" borderId="109" xfId="0" applyFont="1" applyBorder="1" applyAlignment="1">
      <alignment horizontal="center" vertical="center"/>
    </xf>
    <xf numFmtId="0" fontId="0" fillId="0" borderId="60" xfId="0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0" fontId="7" fillId="0" borderId="6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2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" fontId="42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67" xfId="0" applyFill="1" applyBorder="1" applyAlignment="1">
      <alignment horizontal="left" vertical="center"/>
    </xf>
    <xf numFmtId="0" fontId="7" fillId="0" borderId="68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3" fillId="0" borderId="67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40" fillId="0" borderId="61" xfId="0" applyFont="1" applyBorder="1" applyAlignment="1">
      <alignment horizontal="center" vertical="center" wrapText="1"/>
    </xf>
    <xf numFmtId="0" fontId="40" fillId="0" borderId="6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65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30" borderId="51" xfId="0" applyFont="1" applyFill="1" applyBorder="1" applyAlignment="1">
      <alignment horizontal="center" vertical="center"/>
    </xf>
    <xf numFmtId="0" fontId="4" fillId="30" borderId="73" xfId="0" applyFont="1" applyFill="1" applyBorder="1" applyAlignment="1">
      <alignment horizontal="center" vertical="center"/>
    </xf>
    <xf numFmtId="0" fontId="4" fillId="30" borderId="10" xfId="0" applyFont="1" applyFill="1" applyBorder="1" applyAlignment="1">
      <alignment horizontal="justify" vertical="center" wrapText="1"/>
    </xf>
    <xf numFmtId="0" fontId="4" fillId="30" borderId="10" xfId="0" applyFont="1" applyFill="1" applyBorder="1" applyAlignment="1">
      <alignment horizontal="center" vertical="center"/>
    </xf>
    <xf numFmtId="4" fontId="4" fillId="30" borderId="10" xfId="40" applyNumberFormat="1" applyFont="1" applyFill="1" applyBorder="1" applyAlignment="1">
      <alignment horizontal="right" vertical="center" wrapText="1"/>
    </xf>
    <xf numFmtId="4" fontId="4" fillId="30" borderId="10" xfId="0" applyNumberFormat="1" applyFont="1" applyFill="1" applyBorder="1" applyAlignment="1">
      <alignment horizontal="center"/>
    </xf>
    <xf numFmtId="0" fontId="4" fillId="0" borderId="10" xfId="34" applyFont="1" applyFill="1" applyBorder="1" applyAlignment="1">
      <alignment horizontal="center" vertical="center" wrapText="1"/>
    </xf>
    <xf numFmtId="4" fontId="4" fillId="0" borderId="51" xfId="34" applyNumberFormat="1" applyFont="1" applyFill="1" applyBorder="1" applyAlignment="1">
      <alignment horizontal="center" vertical="center" wrapText="1"/>
    </xf>
    <xf numFmtId="4" fontId="4" fillId="0" borderId="52" xfId="34" applyNumberFormat="1" applyFont="1" applyFill="1" applyBorder="1" applyAlignment="1">
      <alignment horizontal="center" vertical="center" wrapText="1"/>
    </xf>
    <xf numFmtId="4" fontId="4" fillId="0" borderId="53" xfId="34" applyNumberFormat="1" applyFont="1" applyFill="1" applyBorder="1" applyAlignment="1">
      <alignment horizontal="center" vertical="center" wrapText="1"/>
    </xf>
    <xf numFmtId="0" fontId="5" fillId="0" borderId="10" xfId="34" applyFont="1" applyFill="1" applyBorder="1" applyAlignment="1">
      <alignment horizontal="center" vertical="center" wrapText="1"/>
    </xf>
    <xf numFmtId="0" fontId="31" fillId="0" borderId="74" xfId="0" applyNumberFormat="1" applyFont="1" applyFill="1" applyBorder="1" applyAlignment="1">
      <alignment horizontal="center" vertical="center"/>
    </xf>
    <xf numFmtId="0" fontId="31" fillId="0" borderId="58" xfId="0" applyNumberFormat="1" applyFont="1" applyFill="1" applyBorder="1" applyAlignment="1">
      <alignment horizontal="center" vertical="center"/>
    </xf>
    <xf numFmtId="49" fontId="31" fillId="0" borderId="58" xfId="0" applyNumberFormat="1" applyFont="1" applyFill="1" applyBorder="1" applyAlignment="1">
      <alignment horizontal="center" vertical="center"/>
    </xf>
    <xf numFmtId="49" fontId="31" fillId="0" borderId="75" xfId="0" applyNumberFormat="1" applyFont="1" applyFill="1" applyBorder="1" applyAlignment="1">
      <alignment horizontal="center" vertical="center"/>
    </xf>
    <xf numFmtId="0" fontId="33" fillId="0" borderId="76" xfId="0" applyNumberFormat="1" applyFont="1" applyFill="1" applyBorder="1" applyAlignment="1">
      <alignment horizontal="left" vertical="center" wrapText="1"/>
    </xf>
    <xf numFmtId="0" fontId="33" fillId="0" borderId="62" xfId="0" applyNumberFormat="1" applyFont="1" applyFill="1" applyBorder="1" applyAlignment="1">
      <alignment horizontal="left" vertical="center" wrapText="1"/>
    </xf>
    <xf numFmtId="0" fontId="33" fillId="0" borderId="77" xfId="0" applyNumberFormat="1" applyFont="1" applyFill="1" applyBorder="1" applyAlignment="1">
      <alignment horizontal="left" vertical="center" wrapText="1"/>
    </xf>
    <xf numFmtId="0" fontId="33" fillId="0" borderId="78" xfId="0" applyNumberFormat="1" applyFont="1" applyFill="1" applyBorder="1" applyAlignment="1">
      <alignment horizontal="center" vertical="center" wrapText="1"/>
    </xf>
    <xf numFmtId="0" fontId="33" fillId="0" borderId="62" xfId="0" applyNumberFormat="1" applyFont="1" applyFill="1" applyBorder="1" applyAlignment="1">
      <alignment horizontal="center" vertical="center" wrapText="1"/>
    </xf>
    <xf numFmtId="0" fontId="33" fillId="0" borderId="77" xfId="0" applyNumberFormat="1" applyFont="1" applyFill="1" applyBorder="1" applyAlignment="1">
      <alignment horizontal="center" vertical="center" wrapText="1"/>
    </xf>
    <xf numFmtId="0" fontId="33" fillId="0" borderId="79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80" xfId="0" applyNumberFormat="1" applyFont="1" applyFill="1" applyBorder="1" applyAlignment="1">
      <alignment horizontal="center" vertical="center" wrapText="1"/>
    </xf>
    <xf numFmtId="0" fontId="33" fillId="0" borderId="57" xfId="0" applyNumberFormat="1" applyFont="1" applyFill="1" applyBorder="1" applyAlignment="1">
      <alignment horizontal="center" vertical="center" wrapText="1"/>
    </xf>
    <xf numFmtId="0" fontId="33" fillId="0" borderId="58" xfId="0" applyNumberFormat="1" applyFont="1" applyFill="1" applyBorder="1" applyAlignment="1">
      <alignment horizontal="center" vertical="center" wrapText="1"/>
    </xf>
    <xf numFmtId="0" fontId="33" fillId="0" borderId="81" xfId="0" applyNumberFormat="1" applyFont="1" applyFill="1" applyBorder="1" applyAlignment="1">
      <alignment horizontal="center" vertical="center" wrapText="1"/>
    </xf>
    <xf numFmtId="0" fontId="33" fillId="0" borderId="82" xfId="0" applyNumberFormat="1" applyFont="1" applyFill="1" applyBorder="1" applyAlignment="1">
      <alignment horizontal="center" vertical="center" wrapText="1"/>
    </xf>
    <xf numFmtId="0" fontId="33" fillId="0" borderId="43" xfId="0" applyNumberFormat="1" applyFont="1" applyFill="1" applyBorder="1" applyAlignment="1">
      <alignment horizontal="center" vertical="center" wrapText="1"/>
    </xf>
    <xf numFmtId="0" fontId="33" fillId="0" borderId="75" xfId="0" applyNumberFormat="1" applyFont="1" applyFill="1" applyBorder="1" applyAlignment="1">
      <alignment horizontal="center" vertical="center" wrapText="1"/>
    </xf>
    <xf numFmtId="0" fontId="33" fillId="0" borderId="83" xfId="0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>
      <alignment horizontal="left" vertical="center" wrapText="1"/>
    </xf>
    <xf numFmtId="0" fontId="33" fillId="0" borderId="80" xfId="0" applyNumberFormat="1" applyFont="1" applyFill="1" applyBorder="1" applyAlignment="1">
      <alignment horizontal="left" vertical="center" wrapText="1"/>
    </xf>
    <xf numFmtId="0" fontId="33" fillId="0" borderId="74" xfId="0" applyNumberFormat="1" applyFont="1" applyFill="1" applyBorder="1" applyAlignment="1">
      <alignment horizontal="left" vertical="center"/>
    </xf>
    <xf numFmtId="0" fontId="33" fillId="0" borderId="58" xfId="0" applyNumberFormat="1" applyFont="1" applyFill="1" applyBorder="1" applyAlignment="1">
      <alignment horizontal="left" vertical="center"/>
    </xf>
    <xf numFmtId="0" fontId="31" fillId="0" borderId="83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vertical="center"/>
    </xf>
    <xf numFmtId="49" fontId="31" fillId="0" borderId="4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6" fillId="0" borderId="84" xfId="0" applyNumberFormat="1" applyFont="1" applyFill="1" applyBorder="1" applyAlignment="1">
      <alignment horizontal="left"/>
    </xf>
    <xf numFmtId="0" fontId="36" fillId="0" borderId="85" xfId="0" applyNumberFormat="1" applyFont="1" applyFill="1" applyBorder="1" applyAlignment="1">
      <alignment horizontal="left"/>
    </xf>
    <xf numFmtId="0" fontId="36" fillId="0" borderId="86" xfId="0" applyNumberFormat="1" applyFont="1" applyFill="1" applyBorder="1" applyAlignment="1">
      <alignment horizontal="left"/>
    </xf>
    <xf numFmtId="43" fontId="37" fillId="0" borderId="87" xfId="0" applyNumberFormat="1" applyFont="1" applyFill="1" applyBorder="1" applyAlignment="1">
      <alignment horizontal="right" vertical="center"/>
    </xf>
    <xf numFmtId="43" fontId="37" fillId="0" borderId="85" xfId="0" applyNumberFormat="1" applyFont="1" applyFill="1" applyBorder="1" applyAlignment="1">
      <alignment horizontal="right" vertical="center"/>
    </xf>
    <xf numFmtId="43" fontId="37" fillId="0" borderId="88" xfId="0" applyNumberFormat="1" applyFont="1" applyFill="1" applyBorder="1" applyAlignment="1">
      <alignment horizontal="right" vertical="center"/>
    </xf>
    <xf numFmtId="0" fontId="29" fillId="0" borderId="76" xfId="0" applyNumberFormat="1" applyFont="1" applyFill="1" applyBorder="1" applyAlignment="1">
      <alignment horizontal="left"/>
    </xf>
    <xf numFmtId="0" fontId="29" fillId="0" borderId="62" xfId="0" applyNumberFormat="1" applyFont="1" applyFill="1" applyBorder="1" applyAlignment="1">
      <alignment horizontal="left"/>
    </xf>
    <xf numFmtId="49" fontId="31" fillId="0" borderId="62" xfId="0" applyNumberFormat="1" applyFont="1" applyFill="1" applyBorder="1" applyAlignment="1">
      <alignment horizontal="center" vertical="center"/>
    </xf>
    <xf numFmtId="49" fontId="31" fillId="0" borderId="82" xfId="0" applyNumberFormat="1" applyFont="1" applyFill="1" applyBorder="1" applyAlignment="1">
      <alignment horizontal="center" vertical="center"/>
    </xf>
    <xf numFmtId="0" fontId="32" fillId="0" borderId="84" xfId="0" applyNumberFormat="1" applyFont="1" applyFill="1" applyBorder="1" applyAlignment="1">
      <alignment horizontal="center" vertical="center"/>
    </xf>
    <xf numFmtId="0" fontId="32" fillId="0" borderId="85" xfId="0" applyNumberFormat="1" applyFont="1" applyFill="1" applyBorder="1" applyAlignment="1">
      <alignment horizontal="center" vertical="center"/>
    </xf>
    <xf numFmtId="49" fontId="29" fillId="0" borderId="85" xfId="0" applyNumberFormat="1" applyFont="1" applyFill="1" applyBorder="1" applyAlignment="1">
      <alignment horizontal="left" vertical="center"/>
    </xf>
    <xf numFmtId="49" fontId="29" fillId="0" borderId="86" xfId="0" applyNumberFormat="1" applyFont="1" applyFill="1" applyBorder="1" applyAlignment="1">
      <alignment horizontal="left" vertical="center"/>
    </xf>
    <xf numFmtId="43" fontId="29" fillId="0" borderId="87" xfId="0" applyNumberFormat="1" applyFont="1" applyFill="1" applyBorder="1" applyAlignment="1">
      <alignment horizontal="right" vertical="center"/>
    </xf>
    <xf numFmtId="43" fontId="29" fillId="0" borderId="85" xfId="0" applyNumberFormat="1" applyFont="1" applyFill="1" applyBorder="1" applyAlignment="1">
      <alignment horizontal="right" vertical="center"/>
    </xf>
    <xf numFmtId="43" fontId="29" fillId="0" borderId="88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3" xfId="0" applyNumberFormat="1" applyFont="1" applyFill="1" applyBorder="1" applyAlignment="1">
      <alignment horizontal="center" vertical="center"/>
    </xf>
    <xf numFmtId="0" fontId="33" fillId="0" borderId="89" xfId="0" applyNumberFormat="1" applyFont="1" applyFill="1" applyBorder="1" applyAlignment="1">
      <alignment horizontal="left" vertical="center"/>
    </xf>
    <xf numFmtId="0" fontId="33" fillId="0" borderId="90" xfId="0" applyNumberFormat="1" applyFont="1" applyFill="1" applyBorder="1" applyAlignment="1">
      <alignment horizontal="left" vertical="center"/>
    </xf>
    <xf numFmtId="0" fontId="33" fillId="0" borderId="91" xfId="0" applyNumberFormat="1" applyFont="1" applyFill="1" applyBorder="1" applyAlignment="1">
      <alignment horizontal="left" vertical="center"/>
    </xf>
    <xf numFmtId="43" fontId="28" fillId="0" borderId="92" xfId="0" applyNumberFormat="1" applyFont="1" applyFill="1" applyBorder="1" applyAlignment="1">
      <alignment horizontal="right" vertical="center"/>
    </xf>
    <xf numFmtId="43" fontId="28" fillId="0" borderId="90" xfId="0" applyNumberFormat="1" applyFont="1" applyFill="1" applyBorder="1" applyAlignment="1">
      <alignment horizontal="right" vertical="center"/>
    </xf>
    <xf numFmtId="43" fontId="28" fillId="0" borderId="93" xfId="0" applyNumberFormat="1" applyFont="1" applyFill="1" applyBorder="1" applyAlignment="1">
      <alignment horizontal="right" vertical="center"/>
    </xf>
    <xf numFmtId="0" fontId="33" fillId="0" borderId="25" xfId="0" applyNumberFormat="1" applyFont="1" applyFill="1" applyBorder="1" applyAlignment="1">
      <alignment horizontal="left" vertical="center"/>
    </xf>
    <xf numFmtId="0" fontId="33" fillId="0" borderId="26" xfId="0" applyNumberFormat="1" applyFont="1" applyFill="1" applyBorder="1" applyAlignment="1">
      <alignment horizontal="left" vertical="center"/>
    </xf>
    <xf numFmtId="10" fontId="34" fillId="0" borderId="26" xfId="0" applyNumberFormat="1" applyFont="1" applyFill="1" applyBorder="1" applyAlignment="1">
      <alignment horizontal="left" vertical="center"/>
    </xf>
    <xf numFmtId="10" fontId="34" fillId="0" borderId="27" xfId="0" applyNumberFormat="1" applyFont="1" applyFill="1" applyBorder="1" applyAlignment="1">
      <alignment horizontal="left" vertical="center"/>
    </xf>
    <xf numFmtId="43" fontId="35" fillId="0" borderId="28" xfId="0" applyNumberFormat="1" applyFont="1" applyFill="1" applyBorder="1" applyAlignment="1">
      <alignment horizontal="right" vertical="center"/>
    </xf>
    <xf numFmtId="43" fontId="35" fillId="0" borderId="26" xfId="0" applyNumberFormat="1" applyFont="1" applyFill="1" applyBorder="1" applyAlignment="1">
      <alignment horizontal="right" vertical="center"/>
    </xf>
    <xf numFmtId="43" fontId="35" fillId="0" borderId="29" xfId="0" applyNumberFormat="1" applyFont="1" applyFill="1" applyBorder="1" applyAlignment="1">
      <alignment horizontal="right" vertical="center"/>
    </xf>
    <xf numFmtId="166" fontId="31" fillId="0" borderId="28" xfId="0" applyNumberFormat="1" applyFont="1" applyFill="1" applyBorder="1" applyAlignment="1">
      <alignment horizontal="right" vertical="center"/>
    </xf>
    <xf numFmtId="166" fontId="31" fillId="0" borderId="26" xfId="0" applyNumberFormat="1" applyFont="1" applyFill="1" applyBorder="1" applyAlignment="1">
      <alignment horizontal="right" vertical="center"/>
    </xf>
    <xf numFmtId="166" fontId="31" fillId="0" borderId="27" xfId="0" applyNumberFormat="1" applyFont="1" applyFill="1" applyBorder="1" applyAlignment="1">
      <alignment horizontal="right" vertical="center"/>
    </xf>
    <xf numFmtId="167" fontId="31" fillId="0" borderId="28" xfId="0" applyNumberFormat="1" applyFont="1" applyFill="1" applyBorder="1" applyAlignment="1">
      <alignment horizontal="right" vertical="center"/>
    </xf>
    <xf numFmtId="167" fontId="31" fillId="0" borderId="26" xfId="0" applyNumberFormat="1" applyFont="1" applyFill="1" applyBorder="1" applyAlignment="1">
      <alignment horizontal="right" vertical="center"/>
    </xf>
    <xf numFmtId="167" fontId="31" fillId="0" borderId="27" xfId="0" applyNumberFormat="1" applyFont="1" applyFill="1" applyBorder="1" applyAlignment="1">
      <alignment horizontal="right" vertical="center"/>
    </xf>
    <xf numFmtId="166" fontId="31" fillId="0" borderId="29" xfId="0" applyNumberFormat="1" applyFont="1" applyFill="1" applyBorder="1" applyAlignment="1">
      <alignment horizontal="right" vertical="center"/>
    </xf>
    <xf numFmtId="49" fontId="30" fillId="0" borderId="25" xfId="0" applyNumberFormat="1" applyFont="1" applyFill="1" applyBorder="1" applyAlignment="1">
      <alignment horizontal="center" vertical="center"/>
    </xf>
    <xf numFmtId="49" fontId="30" fillId="0" borderId="26" xfId="0" applyNumberFormat="1" applyFont="1" applyFill="1" applyBorder="1" applyAlignment="1">
      <alignment horizontal="center" vertical="center"/>
    </xf>
    <xf numFmtId="49" fontId="30" fillId="0" borderId="27" xfId="0" applyNumberFormat="1" applyFont="1" applyFill="1" applyBorder="1" applyAlignment="1">
      <alignment horizontal="center" vertical="center"/>
    </xf>
    <xf numFmtId="0" fontId="31" fillId="0" borderId="28" xfId="0" applyNumberFormat="1" applyFont="1" applyFill="1" applyBorder="1" applyAlignment="1">
      <alignment vertical="center"/>
    </xf>
    <xf numFmtId="0" fontId="31" fillId="0" borderId="26" xfId="0" applyNumberFormat="1" applyFont="1" applyFill="1" applyBorder="1" applyAlignment="1">
      <alignment vertical="center"/>
    </xf>
    <xf numFmtId="0" fontId="31" fillId="0" borderId="27" xfId="0" applyNumberFormat="1" applyFont="1" applyFill="1" applyBorder="1" applyAlignment="1">
      <alignment vertical="center"/>
    </xf>
    <xf numFmtId="166" fontId="31" fillId="0" borderId="28" xfId="0" applyNumberFormat="1" applyFont="1" applyFill="1" applyBorder="1" applyAlignment="1">
      <alignment horizontal="center" vertical="center"/>
    </xf>
    <xf numFmtId="166" fontId="31" fillId="0" borderId="26" xfId="0" applyNumberFormat="1" applyFont="1" applyFill="1" applyBorder="1" applyAlignment="1">
      <alignment horizontal="center" vertical="center"/>
    </xf>
    <xf numFmtId="166" fontId="31" fillId="0" borderId="27" xfId="0" applyNumberFormat="1" applyFont="1" applyFill="1" applyBorder="1" applyAlignment="1">
      <alignment horizontal="center" vertical="center"/>
    </xf>
    <xf numFmtId="166" fontId="31" fillId="0" borderId="28" xfId="0" applyNumberFormat="1" applyFont="1" applyFill="1" applyBorder="1" applyAlignment="1">
      <alignment vertical="center"/>
    </xf>
    <xf numFmtId="166" fontId="31" fillId="0" borderId="26" xfId="0" applyNumberFormat="1" applyFont="1" applyFill="1" applyBorder="1" applyAlignment="1">
      <alignment vertical="center"/>
    </xf>
    <xf numFmtId="166" fontId="31" fillId="0" borderId="27" xfId="0" applyNumberFormat="1" applyFont="1" applyFill="1" applyBorder="1" applyAlignment="1">
      <alignment vertical="center"/>
    </xf>
    <xf numFmtId="49" fontId="30" fillId="0" borderId="89" xfId="0" applyNumberFormat="1" applyFont="1" applyFill="1" applyBorder="1" applyAlignment="1">
      <alignment horizontal="center" vertical="center"/>
    </xf>
    <xf numFmtId="49" fontId="30" fillId="0" borderId="90" xfId="0" applyNumberFormat="1" applyFont="1" applyFill="1" applyBorder="1" applyAlignment="1">
      <alignment horizontal="center" vertical="center"/>
    </xf>
    <xf numFmtId="49" fontId="30" fillId="0" borderId="91" xfId="0" applyNumberFormat="1" applyFont="1" applyFill="1" applyBorder="1" applyAlignment="1">
      <alignment horizontal="center" vertical="center"/>
    </xf>
    <xf numFmtId="0" fontId="31" fillId="0" borderId="94" xfId="0" applyNumberFormat="1" applyFont="1" applyFill="1" applyBorder="1" applyAlignment="1">
      <alignment vertical="center"/>
    </xf>
    <xf numFmtId="166" fontId="31" fillId="0" borderId="92" xfId="0" applyNumberFormat="1" applyFont="1" applyFill="1" applyBorder="1" applyAlignment="1">
      <alignment horizontal="center" vertical="center"/>
    </xf>
    <xf numFmtId="166" fontId="31" fillId="0" borderId="90" xfId="0" applyNumberFormat="1" applyFont="1" applyFill="1" applyBorder="1" applyAlignment="1">
      <alignment horizontal="center" vertical="center"/>
    </xf>
    <xf numFmtId="166" fontId="31" fillId="0" borderId="91" xfId="0" applyNumberFormat="1" applyFont="1" applyFill="1" applyBorder="1" applyAlignment="1">
      <alignment horizontal="center" vertical="center"/>
    </xf>
    <xf numFmtId="166" fontId="31" fillId="0" borderId="92" xfId="0" applyNumberFormat="1" applyFont="1" applyFill="1" applyBorder="1" applyAlignment="1">
      <alignment vertical="center"/>
    </xf>
    <xf numFmtId="166" fontId="31" fillId="0" borderId="90" xfId="0" applyNumberFormat="1" applyFont="1" applyFill="1" applyBorder="1" applyAlignment="1">
      <alignment vertical="center"/>
    </xf>
    <xf numFmtId="166" fontId="31" fillId="0" borderId="91" xfId="0" applyNumberFormat="1" applyFont="1" applyFill="1" applyBorder="1" applyAlignment="1">
      <alignment vertical="center"/>
    </xf>
    <xf numFmtId="166" fontId="31" fillId="0" borderId="94" xfId="0" applyNumberFormat="1" applyFont="1" applyFill="1" applyBorder="1" applyAlignment="1">
      <alignment horizontal="right" vertical="center"/>
    </xf>
    <xf numFmtId="166" fontId="31" fillId="0" borderId="92" xfId="0" applyNumberFormat="1" applyFont="1" applyFill="1" applyBorder="1" applyAlignment="1">
      <alignment horizontal="right" vertical="center"/>
    </xf>
    <xf numFmtId="166" fontId="31" fillId="0" borderId="90" xfId="0" applyNumberFormat="1" applyFont="1" applyFill="1" applyBorder="1" applyAlignment="1">
      <alignment horizontal="right" vertical="center"/>
    </xf>
    <xf numFmtId="166" fontId="31" fillId="0" borderId="91" xfId="0" applyNumberFormat="1" applyFont="1" applyFill="1" applyBorder="1" applyAlignment="1">
      <alignment horizontal="right" vertical="center"/>
    </xf>
    <xf numFmtId="167" fontId="31" fillId="0" borderId="92" xfId="0" applyNumberFormat="1" applyFont="1" applyFill="1" applyBorder="1" applyAlignment="1">
      <alignment horizontal="right" vertical="center"/>
    </xf>
    <xf numFmtId="167" fontId="31" fillId="0" borderId="90" xfId="0" applyNumberFormat="1" applyFont="1" applyFill="1" applyBorder="1" applyAlignment="1">
      <alignment horizontal="right" vertical="center"/>
    </xf>
    <xf numFmtId="167" fontId="31" fillId="0" borderId="91" xfId="0" applyNumberFormat="1" applyFont="1" applyFill="1" applyBorder="1" applyAlignment="1">
      <alignment horizontal="right" vertical="center"/>
    </xf>
    <xf numFmtId="166" fontId="31" fillId="0" borderId="93" xfId="0" applyNumberFormat="1" applyFont="1" applyFill="1" applyBorder="1" applyAlignment="1">
      <alignment horizontal="right" vertical="center"/>
    </xf>
    <xf numFmtId="49" fontId="29" fillId="0" borderId="76" xfId="0" applyNumberFormat="1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 wrapText="1"/>
    </xf>
    <xf numFmtId="49" fontId="29" fillId="0" borderId="77" xfId="0" applyNumberFormat="1" applyFont="1" applyFill="1" applyBorder="1" applyAlignment="1">
      <alignment horizontal="center" vertical="center" wrapText="1"/>
    </xf>
    <xf numFmtId="49" fontId="29" fillId="0" borderId="74" xfId="0" applyNumberFormat="1" applyFont="1" applyFill="1" applyBorder="1" applyAlignment="1">
      <alignment horizontal="center" vertical="center" wrapText="1"/>
    </xf>
    <xf numFmtId="49" fontId="29" fillId="0" borderId="58" xfId="0" applyNumberFormat="1" applyFont="1" applyFill="1" applyBorder="1" applyAlignment="1">
      <alignment horizontal="center" vertical="center" wrapText="1"/>
    </xf>
    <xf numFmtId="49" fontId="29" fillId="0" borderId="81" xfId="0" applyNumberFormat="1" applyFont="1" applyFill="1" applyBorder="1" applyAlignment="1">
      <alignment horizontal="center" vertical="center" wrapText="1"/>
    </xf>
    <xf numFmtId="49" fontId="29" fillId="0" borderId="78" xfId="0" applyNumberFormat="1" applyFont="1" applyFill="1" applyBorder="1" applyAlignment="1">
      <alignment horizontal="center" vertical="center" wrapText="1"/>
    </xf>
    <xf numFmtId="49" fontId="29" fillId="0" borderId="57" xfId="0" applyNumberFormat="1" applyFont="1" applyFill="1" applyBorder="1" applyAlignment="1">
      <alignment horizontal="center" vertical="center" wrapText="1"/>
    </xf>
    <xf numFmtId="49" fontId="29" fillId="0" borderId="82" xfId="0" applyNumberFormat="1" applyFont="1" applyFill="1" applyBorder="1" applyAlignment="1">
      <alignment horizontal="center" vertical="center" wrapText="1"/>
    </xf>
    <xf numFmtId="49" fontId="29" fillId="0" borderId="75" xfId="0" applyNumberFormat="1" applyFont="1" applyFill="1" applyBorder="1" applyAlignment="1">
      <alignment horizontal="center" vertical="center" wrapText="1"/>
    </xf>
    <xf numFmtId="0" fontId="31" fillId="0" borderId="28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vertical="center"/>
    </xf>
    <xf numFmtId="0" fontId="31" fillId="0" borderId="27" xfId="0" applyNumberFormat="1" applyFont="1" applyFill="1" applyBorder="1" applyAlignment="1">
      <alignment horizontal="left" vertical="center"/>
    </xf>
    <xf numFmtId="0" fontId="31" fillId="0" borderId="28" xfId="0" applyNumberFormat="1" applyFont="1" applyFill="1" applyBorder="1" applyAlignment="1">
      <alignment horizontal="center" vertical="center"/>
    </xf>
    <xf numFmtId="0" fontId="31" fillId="0" borderId="26" xfId="0" applyNumberFormat="1" applyFont="1" applyFill="1" applyBorder="1" applyAlignment="1">
      <alignment horizontal="center" vertical="center"/>
    </xf>
    <xf numFmtId="0" fontId="31" fillId="0" borderId="27" xfId="0" applyNumberFormat="1" applyFont="1" applyFill="1" applyBorder="1" applyAlignment="1">
      <alignment horizontal="center" vertical="center"/>
    </xf>
    <xf numFmtId="39" fontId="31" fillId="0" borderId="28" xfId="0" applyNumberFormat="1" applyFont="1" applyFill="1" applyBorder="1" applyAlignment="1">
      <alignment horizontal="right" vertical="center"/>
    </xf>
    <xf numFmtId="39" fontId="31" fillId="0" borderId="26" xfId="0" applyNumberFormat="1" applyFont="1" applyFill="1" applyBorder="1" applyAlignment="1">
      <alignment horizontal="right" vertical="center"/>
    </xf>
    <xf numFmtId="39" fontId="31" fillId="0" borderId="27" xfId="0" applyNumberFormat="1" applyFont="1" applyFill="1" applyBorder="1" applyAlignment="1">
      <alignment horizontal="right" vertical="center"/>
    </xf>
    <xf numFmtId="0" fontId="31" fillId="0" borderId="89" xfId="0" applyNumberFormat="1" applyFont="1" applyFill="1" applyBorder="1" applyAlignment="1">
      <alignment horizontal="center" vertical="center"/>
    </xf>
    <xf numFmtId="0" fontId="31" fillId="0" borderId="90" xfId="0" applyNumberFormat="1" applyFont="1" applyFill="1" applyBorder="1" applyAlignment="1">
      <alignment horizontal="center" vertical="center"/>
    </xf>
    <xf numFmtId="49" fontId="28" fillId="0" borderId="87" xfId="0" applyNumberFormat="1" applyFont="1" applyFill="1" applyBorder="1" applyAlignment="1">
      <alignment horizontal="left" vertical="center"/>
    </xf>
    <xf numFmtId="49" fontId="28" fillId="0" borderId="85" xfId="0" applyNumberFormat="1" applyFont="1" applyFill="1" applyBorder="1" applyAlignment="1">
      <alignment horizontal="left" vertical="center"/>
    </xf>
    <xf numFmtId="49" fontId="28" fillId="0" borderId="86" xfId="0" applyNumberFormat="1" applyFont="1" applyFill="1" applyBorder="1" applyAlignment="1">
      <alignment horizontal="left" vertical="center"/>
    </xf>
    <xf numFmtId="43" fontId="29" fillId="0" borderId="92" xfId="0" applyNumberFormat="1" applyFont="1" applyFill="1" applyBorder="1" applyAlignment="1">
      <alignment horizontal="center" vertical="center"/>
    </xf>
    <xf numFmtId="43" fontId="29" fillId="0" borderId="90" xfId="0" applyNumberFormat="1" applyFont="1" applyFill="1" applyBorder="1" applyAlignment="1">
      <alignment horizontal="center" vertical="center"/>
    </xf>
    <xf numFmtId="43" fontId="29" fillId="0" borderId="93" xfId="0" applyNumberFormat="1" applyFont="1" applyFill="1" applyBorder="1" applyAlignment="1">
      <alignment horizontal="center" vertical="center"/>
    </xf>
    <xf numFmtId="49" fontId="29" fillId="0" borderId="84" xfId="0" applyNumberFormat="1" applyFont="1" applyFill="1" applyBorder="1" applyAlignment="1">
      <alignment horizontal="left" vertical="center"/>
    </xf>
    <xf numFmtId="43" fontId="28" fillId="0" borderId="87" xfId="0" applyNumberFormat="1" applyFont="1" applyFill="1" applyBorder="1" applyAlignment="1">
      <alignment horizontal="right" vertical="center"/>
    </xf>
    <xf numFmtId="43" fontId="28" fillId="0" borderId="85" xfId="0" applyNumberFormat="1" applyFont="1" applyFill="1" applyBorder="1" applyAlignment="1">
      <alignment horizontal="right" vertical="center"/>
    </xf>
    <xf numFmtId="43" fontId="28" fillId="0" borderId="88" xfId="0" applyNumberFormat="1" applyFont="1" applyFill="1" applyBorder="1" applyAlignment="1">
      <alignment horizontal="right" vertical="center"/>
    </xf>
    <xf numFmtId="0" fontId="32" fillId="0" borderId="25" xfId="0" applyNumberFormat="1" applyFont="1" applyFill="1" applyBorder="1" applyAlignment="1">
      <alignment horizontal="center" vertical="center"/>
    </xf>
    <xf numFmtId="0" fontId="32" fillId="0" borderId="26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left" vertical="center"/>
    </xf>
    <xf numFmtId="49" fontId="31" fillId="0" borderId="27" xfId="0" applyNumberFormat="1" applyFont="1" applyFill="1" applyBorder="1" applyAlignment="1">
      <alignment horizontal="left" vertical="center"/>
    </xf>
    <xf numFmtId="49" fontId="31" fillId="0" borderId="28" xfId="0" applyNumberFormat="1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center" vertical="center"/>
    </xf>
    <xf numFmtId="49" fontId="31" fillId="0" borderId="27" xfId="0" applyNumberFormat="1" applyFont="1" applyFill="1" applyBorder="1" applyAlignment="1">
      <alignment horizontal="center" vertical="center"/>
    </xf>
    <xf numFmtId="43" fontId="31" fillId="0" borderId="28" xfId="0" applyNumberFormat="1" applyFont="1" applyFill="1" applyBorder="1" applyAlignment="1">
      <alignment horizontal="center" vertical="center"/>
    </xf>
    <xf numFmtId="43" fontId="31" fillId="0" borderId="26" xfId="0" applyNumberFormat="1" applyFont="1" applyFill="1" applyBorder="1" applyAlignment="1">
      <alignment horizontal="center" vertical="center"/>
    </xf>
    <xf numFmtId="43" fontId="31" fillId="0" borderId="29" xfId="0" applyNumberFormat="1" applyFont="1" applyFill="1" applyBorder="1" applyAlignment="1">
      <alignment horizontal="center" vertical="center"/>
    </xf>
    <xf numFmtId="39" fontId="31" fillId="0" borderId="29" xfId="0" applyNumberFormat="1" applyFont="1" applyFill="1" applyBorder="1" applyAlignment="1">
      <alignment horizontal="right" vertical="center"/>
    </xf>
    <xf numFmtId="39" fontId="31" fillId="0" borderId="94" xfId="0" applyNumberFormat="1" applyFont="1" applyFill="1" applyBorder="1" applyAlignment="1">
      <alignment horizontal="right" vertical="center"/>
    </xf>
    <xf numFmtId="39" fontId="31" fillId="0" borderId="95" xfId="0" applyNumberFormat="1" applyFont="1" applyFill="1" applyBorder="1" applyAlignment="1">
      <alignment horizontal="right" vertical="center"/>
    </xf>
    <xf numFmtId="0" fontId="31" fillId="0" borderId="94" xfId="0" applyNumberFormat="1" applyFont="1" applyFill="1" applyBorder="1" applyAlignment="1">
      <alignment horizontal="left" vertical="center"/>
    </xf>
    <xf numFmtId="0" fontId="32" fillId="0" borderId="86" xfId="0" applyNumberFormat="1" applyFont="1" applyFill="1" applyBorder="1" applyAlignment="1">
      <alignment horizontal="center" vertical="center"/>
    </xf>
    <xf numFmtId="0" fontId="29" fillId="0" borderId="87" xfId="0" applyNumberFormat="1" applyFont="1" applyFill="1" applyBorder="1" applyAlignment="1">
      <alignment horizontal="left" vertical="center"/>
    </xf>
    <xf numFmtId="0" fontId="29" fillId="0" borderId="85" xfId="0" applyNumberFormat="1" applyFont="1" applyFill="1" applyBorder="1" applyAlignment="1">
      <alignment horizontal="left" vertical="center"/>
    </xf>
    <xf numFmtId="0" fontId="29" fillId="0" borderId="86" xfId="0" applyNumberFormat="1" applyFont="1" applyFill="1" applyBorder="1" applyAlignment="1">
      <alignment horizontal="left" vertical="center"/>
    </xf>
    <xf numFmtId="43" fontId="31" fillId="0" borderId="28" xfId="0" applyNumberFormat="1" applyFont="1" applyFill="1" applyBorder="1" applyAlignment="1">
      <alignment horizontal="right" vertical="center"/>
    </xf>
    <xf numFmtId="43" fontId="31" fillId="0" borderId="26" xfId="0" applyNumberFormat="1" applyFont="1" applyFill="1" applyBorder="1" applyAlignment="1">
      <alignment horizontal="right" vertical="center"/>
    </xf>
    <xf numFmtId="43" fontId="31" fillId="0" borderId="27" xfId="0" applyNumberFormat="1" applyFont="1" applyFill="1" applyBorder="1" applyAlignment="1">
      <alignment horizontal="right" vertical="center"/>
    </xf>
    <xf numFmtId="43" fontId="31" fillId="0" borderId="79" xfId="0" applyNumberFormat="1" applyFont="1" applyFill="1" applyBorder="1" applyAlignment="1">
      <alignment horizontal="right" vertical="center"/>
    </xf>
    <xf numFmtId="43" fontId="31" fillId="0" borderId="0" xfId="0" applyNumberFormat="1" applyFont="1" applyFill="1" applyBorder="1" applyAlignment="1">
      <alignment horizontal="right" vertical="center"/>
    </xf>
    <xf numFmtId="43" fontId="31" fillId="0" borderId="80" xfId="0" applyNumberFormat="1" applyFont="1" applyFill="1" applyBorder="1" applyAlignment="1">
      <alignment horizontal="right" vertical="center"/>
    </xf>
    <xf numFmtId="39" fontId="31" fillId="0" borderId="92" xfId="0" applyNumberFormat="1" applyFont="1" applyFill="1" applyBorder="1" applyAlignment="1">
      <alignment horizontal="right" vertical="center"/>
    </xf>
    <xf numFmtId="39" fontId="31" fillId="0" borderId="90" xfId="0" applyNumberFormat="1" applyFont="1" applyFill="1" applyBorder="1" applyAlignment="1">
      <alignment horizontal="right" vertical="center"/>
    </xf>
    <xf numFmtId="39" fontId="31" fillId="0" borderId="91" xfId="0" applyNumberFormat="1" applyFont="1" applyFill="1" applyBorder="1" applyAlignment="1">
      <alignment horizontal="right" vertical="center"/>
    </xf>
    <xf numFmtId="43" fontId="31" fillId="0" borderId="78" xfId="0" applyNumberFormat="1" applyFont="1" applyFill="1" applyBorder="1" applyAlignment="1">
      <alignment horizontal="right" vertical="center"/>
    </xf>
    <xf numFmtId="43" fontId="31" fillId="0" borderId="62" xfId="0" applyNumberFormat="1" applyFont="1" applyFill="1" applyBorder="1" applyAlignment="1">
      <alignment horizontal="right" vertical="center"/>
    </xf>
    <xf numFmtId="43" fontId="31" fillId="0" borderId="77" xfId="0" applyNumberFormat="1" applyFont="1" applyFill="1" applyBorder="1" applyAlignment="1">
      <alignment horizontal="right" vertical="center"/>
    </xf>
    <xf numFmtId="49" fontId="26" fillId="0" borderId="76" xfId="0" applyNumberFormat="1" applyFont="1" applyFill="1" applyBorder="1" applyAlignment="1">
      <alignment horizontal="center" vertical="center"/>
    </xf>
    <xf numFmtId="49" fontId="26" fillId="0" borderId="62" xfId="0" applyNumberFormat="1" applyFont="1" applyFill="1" applyBorder="1" applyAlignment="1">
      <alignment horizontal="center" vertical="center"/>
    </xf>
    <xf numFmtId="49" fontId="26" fillId="0" borderId="82" xfId="0" applyNumberFormat="1" applyFont="1" applyFill="1" applyBorder="1" applyAlignment="1">
      <alignment horizontal="center" vertical="center"/>
    </xf>
    <xf numFmtId="49" fontId="26" fillId="0" borderId="96" xfId="0" applyNumberFormat="1" applyFont="1" applyFill="1" applyBorder="1" applyAlignment="1">
      <alignment horizontal="center" vertical="center"/>
    </xf>
    <xf numFmtId="49" fontId="26" fillId="0" borderId="97" xfId="0" applyNumberFormat="1" applyFont="1" applyFill="1" applyBorder="1" applyAlignment="1">
      <alignment horizontal="center" vertical="center"/>
    </xf>
    <xf numFmtId="49" fontId="26" fillId="0" borderId="98" xfId="0" applyNumberFormat="1" applyFont="1" applyFill="1" applyBorder="1" applyAlignment="1">
      <alignment horizontal="center" vertical="center"/>
    </xf>
    <xf numFmtId="49" fontId="27" fillId="0" borderId="99" xfId="0" applyNumberFormat="1" applyFont="1" applyFill="1" applyBorder="1" applyAlignment="1">
      <alignment horizontal="center" vertical="center"/>
    </xf>
    <xf numFmtId="49" fontId="27" fillId="0" borderId="56" xfId="0" applyNumberFormat="1" applyFont="1" applyFill="1" applyBorder="1" applyAlignment="1">
      <alignment horizontal="center" vertical="center"/>
    </xf>
    <xf numFmtId="49" fontId="27" fillId="0" borderId="74" xfId="0" applyNumberFormat="1" applyFont="1" applyFill="1" applyBorder="1" applyAlignment="1">
      <alignment horizontal="center" vertical="center"/>
    </xf>
    <xf numFmtId="49" fontId="27" fillId="0" borderId="58" xfId="0" applyNumberFormat="1" applyFont="1" applyFill="1" applyBorder="1" applyAlignment="1">
      <alignment horizontal="center" vertical="center"/>
    </xf>
    <xf numFmtId="49" fontId="28" fillId="0" borderId="56" xfId="0" applyNumberFormat="1" applyFont="1" applyFill="1" applyBorder="1" applyAlignment="1">
      <alignment horizontal="center" vertical="center"/>
    </xf>
    <xf numFmtId="49" fontId="28" fillId="0" borderId="100" xfId="0" applyNumberFormat="1" applyFont="1" applyFill="1" applyBorder="1" applyAlignment="1">
      <alignment horizontal="center" vertical="center"/>
    </xf>
    <xf numFmtId="49" fontId="28" fillId="0" borderId="58" xfId="0" applyNumberFormat="1" applyFont="1" applyFill="1" applyBorder="1" applyAlignment="1">
      <alignment horizontal="center" vertical="center"/>
    </xf>
    <xf numFmtId="49" fontId="28" fillId="0" borderId="81" xfId="0" applyNumberFormat="1" applyFont="1" applyFill="1" applyBorder="1" applyAlignment="1">
      <alignment horizontal="center" vertical="center"/>
    </xf>
    <xf numFmtId="0" fontId="27" fillId="0" borderId="55" xfId="0" applyNumberFormat="1" applyFont="1" applyFill="1" applyBorder="1" applyAlignment="1">
      <alignment horizontal="center" vertical="center"/>
    </xf>
    <xf numFmtId="0" fontId="27" fillId="0" borderId="56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center" vertical="center"/>
    </xf>
    <xf numFmtId="0" fontId="27" fillId="0" borderId="58" xfId="0" applyNumberFormat="1" applyFont="1" applyFill="1" applyBorder="1" applyAlignment="1">
      <alignment horizontal="center" vertical="center"/>
    </xf>
    <xf numFmtId="0" fontId="28" fillId="0" borderId="56" xfId="0" applyNumberFormat="1" applyFont="1" applyFill="1" applyBorder="1" applyAlignment="1">
      <alignment horizontal="justify" vertical="center" wrapText="1"/>
    </xf>
    <xf numFmtId="0" fontId="28" fillId="0" borderId="100" xfId="0" applyNumberFormat="1" applyFont="1" applyFill="1" applyBorder="1" applyAlignment="1">
      <alignment horizontal="justify" vertical="center" wrapText="1"/>
    </xf>
    <xf numFmtId="0" fontId="28" fillId="0" borderId="58" xfId="0" applyNumberFormat="1" applyFont="1" applyFill="1" applyBorder="1" applyAlignment="1">
      <alignment horizontal="justify" vertical="center" wrapText="1"/>
    </xf>
    <xf numFmtId="0" fontId="28" fillId="0" borderId="81" xfId="0" applyNumberFormat="1" applyFont="1" applyFill="1" applyBorder="1" applyAlignment="1">
      <alignment horizontal="justify" vertical="center" wrapText="1"/>
    </xf>
    <xf numFmtId="0" fontId="28" fillId="0" borderId="56" xfId="0" applyNumberFormat="1" applyFont="1" applyFill="1" applyBorder="1" applyAlignment="1">
      <alignment horizontal="center" vertical="center" wrapText="1"/>
    </xf>
    <xf numFmtId="0" fontId="28" fillId="0" borderId="101" xfId="0" applyNumberFormat="1" applyFont="1" applyFill="1" applyBorder="1" applyAlignment="1">
      <alignment horizontal="center" vertical="center" wrapText="1"/>
    </xf>
    <xf numFmtId="0" fontId="28" fillId="0" borderId="58" xfId="0" applyNumberFormat="1" applyFont="1" applyFill="1" applyBorder="1" applyAlignment="1">
      <alignment horizontal="center" vertical="center" wrapText="1"/>
    </xf>
    <xf numFmtId="0" fontId="28" fillId="0" borderId="75" xfId="0" applyNumberFormat="1" applyFont="1" applyFill="1" applyBorder="1" applyAlignment="1">
      <alignment horizontal="center" vertical="center" wrapText="1"/>
    </xf>
    <xf numFmtId="49" fontId="29" fillId="0" borderId="92" xfId="0" applyNumberFormat="1" applyFont="1" applyFill="1" applyBorder="1" applyAlignment="1">
      <alignment horizontal="center" vertical="center" wrapText="1"/>
    </xf>
    <xf numFmtId="49" fontId="29" fillId="0" borderId="90" xfId="0" applyNumberFormat="1" applyFont="1" applyFill="1" applyBorder="1" applyAlignment="1">
      <alignment horizontal="center" vertical="center" wrapText="1"/>
    </xf>
    <xf numFmtId="49" fontId="29" fillId="0" borderId="91" xfId="0" applyNumberFormat="1" applyFont="1" applyFill="1" applyBorder="1" applyAlignment="1">
      <alignment horizontal="center" vertical="center" wrapText="1"/>
    </xf>
    <xf numFmtId="49" fontId="29" fillId="0" borderId="87" xfId="0" applyNumberFormat="1" applyFont="1" applyFill="1" applyBorder="1" applyAlignment="1">
      <alignment horizontal="center" vertical="center" wrapText="1"/>
    </xf>
    <xf numFmtId="49" fontId="29" fillId="0" borderId="85" xfId="0" applyNumberFormat="1" applyFont="1" applyFill="1" applyBorder="1" applyAlignment="1">
      <alignment horizontal="center" vertical="center" wrapText="1"/>
    </xf>
    <xf numFmtId="49" fontId="29" fillId="0" borderId="86" xfId="0" applyNumberFormat="1" applyFont="1" applyFill="1" applyBorder="1" applyAlignment="1">
      <alignment horizontal="center" vertical="center" wrapText="1"/>
    </xf>
    <xf numFmtId="10" fontId="34" fillId="0" borderId="26" xfId="34" applyNumberFormat="1" applyFont="1" applyFill="1" applyBorder="1" applyAlignment="1">
      <alignment horizontal="left" vertical="center"/>
    </xf>
    <xf numFmtId="10" fontId="34" fillId="0" borderId="27" xfId="34" applyNumberFormat="1" applyFont="1" applyFill="1" applyBorder="1" applyAlignment="1">
      <alignment horizontal="left" vertical="center"/>
    </xf>
    <xf numFmtId="43" fontId="31" fillId="0" borderId="92" xfId="0" applyNumberFormat="1" applyFont="1" applyFill="1" applyBorder="1" applyAlignment="1">
      <alignment horizontal="right" vertical="center"/>
    </xf>
    <xf numFmtId="43" fontId="31" fillId="0" borderId="90" xfId="0" applyNumberFormat="1" applyFont="1" applyFill="1" applyBorder="1" applyAlignment="1">
      <alignment horizontal="right" vertical="center"/>
    </xf>
    <xf numFmtId="43" fontId="31" fillId="0" borderId="91" xfId="0" applyNumberFormat="1" applyFont="1" applyFill="1" applyBorder="1" applyAlignment="1">
      <alignment horizontal="right" vertical="center"/>
    </xf>
    <xf numFmtId="0" fontId="33" fillId="0" borderId="81" xfId="0" applyNumberFormat="1" applyFont="1" applyFill="1" applyBorder="1" applyAlignment="1">
      <alignment horizontal="left" vertical="center"/>
    </xf>
    <xf numFmtId="0" fontId="31" fillId="0" borderId="92" xfId="0" applyNumberFormat="1" applyFont="1" applyFill="1" applyBorder="1" applyAlignment="1">
      <alignment vertical="center"/>
    </xf>
    <xf numFmtId="0" fontId="31" fillId="0" borderId="90" xfId="0" applyNumberFormat="1" applyFont="1" applyFill="1" applyBorder="1" applyAlignment="1">
      <alignment vertical="center"/>
    </xf>
    <xf numFmtId="0" fontId="31" fillId="0" borderId="91" xfId="0" applyNumberFormat="1" applyFont="1" applyFill="1" applyBorder="1" applyAlignment="1">
      <alignment vertical="center"/>
    </xf>
    <xf numFmtId="0" fontId="31" fillId="0" borderId="92" xfId="0" applyNumberFormat="1" applyFont="1" applyFill="1" applyBorder="1" applyAlignment="1">
      <alignment horizontal="left" vertical="center"/>
    </xf>
    <xf numFmtId="0" fontId="31" fillId="0" borderId="90" xfId="0" applyNumberFormat="1" applyFont="1" applyFill="1" applyBorder="1" applyAlignment="1">
      <alignment horizontal="left" vertical="center"/>
    </xf>
    <xf numFmtId="0" fontId="31" fillId="0" borderId="91" xfId="0" applyNumberFormat="1" applyFont="1" applyFill="1" applyBorder="1" applyAlignment="1">
      <alignment horizontal="left" vertical="center"/>
    </xf>
    <xf numFmtId="0" fontId="31" fillId="0" borderId="92" xfId="0" applyNumberFormat="1" applyFont="1" applyFill="1" applyBorder="1" applyAlignment="1">
      <alignment horizontal="center" vertical="center"/>
    </xf>
    <xf numFmtId="0" fontId="31" fillId="0" borderId="91" xfId="0" applyNumberFormat="1" applyFont="1" applyFill="1" applyBorder="1" applyAlignment="1">
      <alignment horizontal="center" vertical="center"/>
    </xf>
    <xf numFmtId="49" fontId="28" fillId="0" borderId="102" xfId="0" applyNumberFormat="1" applyFont="1" applyFill="1" applyBorder="1" applyAlignment="1">
      <alignment horizontal="left" vertical="center"/>
    </xf>
    <xf numFmtId="49" fontId="28" fillId="0" borderId="72" xfId="0" applyNumberFormat="1" applyFont="1" applyFill="1" applyBorder="1" applyAlignment="1">
      <alignment horizontal="left" vertical="center"/>
    </xf>
    <xf numFmtId="49" fontId="28" fillId="0" borderId="103" xfId="0" applyNumberFormat="1" applyFont="1" applyFill="1" applyBorder="1" applyAlignment="1">
      <alignment horizontal="left" vertical="center"/>
    </xf>
    <xf numFmtId="39" fontId="31" fillId="0" borderId="93" xfId="0" applyNumberFormat="1" applyFont="1" applyFill="1" applyBorder="1" applyAlignment="1">
      <alignment horizontal="right" vertical="center"/>
    </xf>
    <xf numFmtId="0" fontId="4" fillId="0" borderId="104" xfId="0" applyFont="1" applyFill="1" applyBorder="1" applyAlignment="1">
      <alignment horizontal="center"/>
    </xf>
    <xf numFmtId="0" fontId="4" fillId="0" borderId="105" xfId="0" applyFont="1" applyFill="1" applyBorder="1" applyAlignment="1">
      <alignment horizontal="center"/>
    </xf>
  </cellXfs>
  <cellStyles count="5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 [0]" xfId="23"/>
    <cellStyle name="Currency [0]" xfId="24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Incorreto" xfId="32" builtinId="27" customBuiltin="1"/>
    <cellStyle name="Neutra" xfId="33" builtinId="28" customBuiltin="1"/>
    <cellStyle name="Normal" xfId="0" builtinId="0"/>
    <cellStyle name="Normal 2" xfId="34"/>
    <cellStyle name="Nota" xfId="35" builtinId="10" customBuiltin="1"/>
    <cellStyle name="Porcentagem 2" xfId="36"/>
    <cellStyle name="Porcentagem 2 2" xfId="37"/>
    <cellStyle name="Porcentagem 3" xfId="38"/>
    <cellStyle name="Saída" xfId="39" builtinId="21" customBuiltin="1"/>
    <cellStyle name="Separador de milhares" xfId="40" builtinId="3"/>
    <cellStyle name="Separador de milhares 2" xfId="41"/>
    <cellStyle name="Separador de milhares 3" xfId="42"/>
    <cellStyle name="Separador de milhares 3 2" xfId="43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 2" xfId="52"/>
  </cellStyles>
  <dxfs count="2">
    <dxf>
      <font>
        <condense val="0"/>
        <extend val="0"/>
        <color indexed="9"/>
      </font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ha%20verde_R1%202011\TABELA%20DE%20PRE&#199;OS%20-%20JUN%202011%20-%20BDI%2020,31%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Nelson/Linha%20verde_R1%202011/TABELA%20DE%20PRE&#199;OS%20-%20JUN%202011%20-%20BDI%2020,31%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PPUC/Obra%20593_Linha%20Verde/4%20-%20Or&#231;amento%20e%20Plano%20de%20Execu&#231;&#227;o/DB_junho%202011/Lote%205/Orca_lote2_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ha%20verde_R1%202011\TABELA%20EDIFICA&#199;&#213;ES%20-%20JUNHO.2011%20-%20BDI%2020,31%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nha%20verde_R1%202011\TABELA%20ILUMINA&#199;&#195;O%20P&#218;BLICA%20-%20JUNHO%202011%20-%20B.D.I%2020,31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abarros\CONFIG~1\Temp\Rar$DI00.156\GERAL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B5" t="str">
            <v>GALERIA DE ÁGUAS PLUVIAIS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GAP-1</v>
          </cell>
          <cell r="B7" t="str">
            <v>ESCAVAÇÃO MANUAL DE VALAS</v>
          </cell>
          <cell r="C7" t="str">
            <v>m³</v>
          </cell>
          <cell r="D7">
            <v>34.229999999999997</v>
          </cell>
        </row>
        <row r="8">
          <cell r="A8" t="str">
            <v>GAP-2</v>
          </cell>
          <cell r="B8" t="str">
            <v>ESCAVAÇÃO MECÂNICA DE VALAS</v>
          </cell>
          <cell r="C8" t="str">
            <v>m³</v>
          </cell>
          <cell r="D8">
            <v>7.19</v>
          </cell>
        </row>
        <row r="9">
          <cell r="A9" t="str">
            <v>GAP-3</v>
          </cell>
          <cell r="B9" t="str">
            <v>REATERRO MANUAL DE VALAS C/APILOAMENTO</v>
          </cell>
          <cell r="C9" t="str">
            <v>m³</v>
          </cell>
          <cell r="D9">
            <v>18.25</v>
          </cell>
        </row>
        <row r="10">
          <cell r="A10" t="str">
            <v>GAP-4</v>
          </cell>
          <cell r="B10" t="str">
            <v>REATERRO MECÂNICO DE VALAS C/APILOAMENTO</v>
          </cell>
          <cell r="C10" t="str">
            <v>m³</v>
          </cell>
          <cell r="D10">
            <v>4.8</v>
          </cell>
        </row>
        <row r="11">
          <cell r="A11" t="str">
            <v>GAP-5</v>
          </cell>
          <cell r="B11" t="str">
            <v>COMPACTAÇÃO DE ATERRO COM SAPO MECÂNICO</v>
          </cell>
          <cell r="C11" t="str">
            <v>m³</v>
          </cell>
          <cell r="D11">
            <v>9.08</v>
          </cell>
        </row>
        <row r="12">
          <cell r="A12" t="str">
            <v>GAP-6</v>
          </cell>
          <cell r="B12" t="str">
            <v>CARGA MECÂNICA DE MATERIAL EM CAMINHÃO</v>
          </cell>
          <cell r="C12" t="str">
            <v>m³</v>
          </cell>
          <cell r="D12">
            <v>1.1299999999999999</v>
          </cell>
        </row>
        <row r="13">
          <cell r="A13" t="str">
            <v>GAP-7</v>
          </cell>
          <cell r="B13" t="str">
            <v>CARGA MANUAL DE MATERIAL EM CAMINHÃO</v>
          </cell>
          <cell r="C13" t="str">
            <v>m³</v>
          </cell>
          <cell r="D13">
            <v>3.8</v>
          </cell>
        </row>
        <row r="14">
          <cell r="A14" t="str">
            <v>GAP-8</v>
          </cell>
          <cell r="B14" t="str">
            <v>MATERIAL DE EMPRÉSTIMO PARA ATERRO (S/TRANSPORTE)</v>
          </cell>
          <cell r="C14" t="str">
            <v>m³</v>
          </cell>
          <cell r="D14">
            <v>3.79</v>
          </cell>
        </row>
        <row r="15">
          <cell r="A15" t="str">
            <v>GAP-9</v>
          </cell>
          <cell r="B15" t="str">
            <v>TRANSP. DE MATERIAIS  DMT ATÉ 500m</v>
          </cell>
          <cell r="C15" t="str">
            <v>m³</v>
          </cell>
          <cell r="D15">
            <v>1.1299999999999999</v>
          </cell>
        </row>
        <row r="16">
          <cell r="A16" t="str">
            <v>GAP-10</v>
          </cell>
          <cell r="B16" t="str">
            <v>TRANSP. DE MATERIAIS  DMT 501 a 1.000m</v>
          </cell>
          <cell r="C16" t="str">
            <v>m³</v>
          </cell>
          <cell r="D16">
            <v>1.4</v>
          </cell>
        </row>
        <row r="17">
          <cell r="A17" t="str">
            <v>GAP-11</v>
          </cell>
          <cell r="B17" t="str">
            <v>TRANSP. DE MATERIAIS  DMT 1.001 a 5.000m</v>
          </cell>
          <cell r="C17" t="str">
            <v>m³</v>
          </cell>
          <cell r="D17">
            <v>3.5</v>
          </cell>
        </row>
        <row r="18">
          <cell r="A18" t="str">
            <v>GAP-12</v>
          </cell>
          <cell r="B18" t="str">
            <v>TRANSP. DE MATERIAIS  DMT 5.001 a 10.000m</v>
          </cell>
          <cell r="C18" t="str">
            <v>m³</v>
          </cell>
          <cell r="D18">
            <v>6.12</v>
          </cell>
        </row>
        <row r="19">
          <cell r="A19" t="str">
            <v>GAP-13</v>
          </cell>
          <cell r="B19" t="str">
            <v>TRANSP. DE MATERIAIS  DMT 10.001 a 15.000m</v>
          </cell>
          <cell r="C19" t="str">
            <v>m³</v>
          </cell>
          <cell r="D19">
            <v>8.73</v>
          </cell>
        </row>
        <row r="20">
          <cell r="A20" t="str">
            <v>GAP-14</v>
          </cell>
          <cell r="B20" t="str">
            <v>TRANSP. DE MATERIAIS  DMT 15.001 a 20.000m</v>
          </cell>
          <cell r="C20" t="str">
            <v>m³</v>
          </cell>
          <cell r="D20">
            <v>11.36</v>
          </cell>
        </row>
        <row r="21">
          <cell r="A21" t="str">
            <v>GAP-15</v>
          </cell>
          <cell r="B21" t="str">
            <v>TRANSP. DE MATERIAIS  DMT ACIMA DE 20.001m</v>
          </cell>
          <cell r="C21" t="str">
            <v>m³.km</v>
          </cell>
          <cell r="D21">
            <v>0.56999999999999995</v>
          </cell>
        </row>
        <row r="22">
          <cell r="A22" t="str">
            <v>GAP-16</v>
          </cell>
          <cell r="B22" t="str">
            <v>FORNEC/ASSENT. TUBO DE CONCRETO Ø 0,20 M SIMPLES P.S.</v>
          </cell>
          <cell r="C22" t="str">
            <v>m</v>
          </cell>
          <cell r="D22">
            <v>22.45</v>
          </cell>
        </row>
        <row r="23">
          <cell r="A23" t="str">
            <v>GAP-17</v>
          </cell>
          <cell r="B23" t="str">
            <v>FORNEC/ASSENT. TUBO DE CONCRETO Ø 0,30 M SIMPLES P.S.</v>
          </cell>
          <cell r="C23" t="str">
            <v>m</v>
          </cell>
          <cell r="D23">
            <v>26.54</v>
          </cell>
        </row>
        <row r="24">
          <cell r="A24" t="str">
            <v>GAP-18</v>
          </cell>
          <cell r="B24" t="str">
            <v>FORNEC/ASSENT. TUBO DE CONCRETO Ø 0,40 M SIMPLES P.S.</v>
          </cell>
          <cell r="C24" t="str">
            <v>m</v>
          </cell>
          <cell r="D24">
            <v>32.950000000000003</v>
          </cell>
        </row>
        <row r="25">
          <cell r="A25" t="str">
            <v>GAP-19</v>
          </cell>
          <cell r="B25" t="str">
            <v>FORNEC/ASSENT. TUBO DE CONCRETO Ø 0,40 M ARMADO P.A-1</v>
          </cell>
          <cell r="C25" t="str">
            <v>m</v>
          </cell>
          <cell r="D25">
            <v>50.52</v>
          </cell>
        </row>
        <row r="26">
          <cell r="A26" t="str">
            <v>GAP-20</v>
          </cell>
          <cell r="B26" t="str">
            <v>FORNEC/ASSENT. MEIA CANA DE CONCRETO Ø 0,40 M</v>
          </cell>
          <cell r="C26" t="str">
            <v>m</v>
          </cell>
          <cell r="D26">
            <v>31.16</v>
          </cell>
        </row>
        <row r="27">
          <cell r="A27" t="str">
            <v>GAP-21</v>
          </cell>
          <cell r="B27" t="str">
            <v>FORNEC/ASSENT. TUBO DE CONCRETO Ø 0,50M SIMPLES P.S.</v>
          </cell>
          <cell r="C27" t="str">
            <v>m</v>
          </cell>
          <cell r="D27">
            <v>50.48</v>
          </cell>
        </row>
        <row r="28">
          <cell r="A28" t="str">
            <v>GAP-22</v>
          </cell>
          <cell r="B28" t="str">
            <v>FORNEC/ASSENT. TUBO DE CONCRETO Ø 0,50M P.A-1</v>
          </cell>
          <cell r="C28" t="str">
            <v>m</v>
          </cell>
          <cell r="D28">
            <v>73.23</v>
          </cell>
        </row>
        <row r="29">
          <cell r="A29" t="str">
            <v>GAP-23</v>
          </cell>
          <cell r="B29" t="str">
            <v>FORNEC/ASSENT. TUBO DE CONCRETO Ø 0,60M SIMPLES P.S.</v>
          </cell>
          <cell r="C29" t="str">
            <v>m</v>
          </cell>
          <cell r="D29">
            <v>59.51</v>
          </cell>
        </row>
        <row r="30">
          <cell r="A30" t="str">
            <v>GAP-24</v>
          </cell>
          <cell r="B30" t="str">
            <v>FORNEC/ASSENT. TUBO DE CONCRETO Ø 0,60M P.A-1</v>
          </cell>
          <cell r="C30" t="str">
            <v>m</v>
          </cell>
          <cell r="D30">
            <v>92.95</v>
          </cell>
        </row>
        <row r="31">
          <cell r="A31" t="str">
            <v>GAP-25</v>
          </cell>
          <cell r="B31" t="str">
            <v>FORNEC/ASSENT. TUBO DE CONCRETO Ø 0,80M P.A-1</v>
          </cell>
          <cell r="C31" t="str">
            <v>m</v>
          </cell>
          <cell r="D31">
            <v>141.83000000000001</v>
          </cell>
        </row>
        <row r="32">
          <cell r="A32" t="str">
            <v>GAP-26</v>
          </cell>
          <cell r="B32" t="str">
            <v>FORNEC/ASSENT. TUBO DE CONCRETO Ø 0,80M P.A-2</v>
          </cell>
          <cell r="C32" t="str">
            <v>m</v>
          </cell>
          <cell r="D32">
            <v>165.74</v>
          </cell>
        </row>
        <row r="33">
          <cell r="A33" t="str">
            <v>GAP-27</v>
          </cell>
          <cell r="B33" t="str">
            <v>FORNEC/ASSENT. TUBO DE CONCRETO Ø 1,00M P.A-1</v>
          </cell>
          <cell r="C33" t="str">
            <v>m</v>
          </cell>
          <cell r="D33">
            <v>218.33</v>
          </cell>
        </row>
        <row r="34">
          <cell r="A34" t="str">
            <v>GAP-28</v>
          </cell>
          <cell r="B34" t="str">
            <v>FORNEC/ASSENT. TUBO DE CONCRETO Ø 1,00M P.A-2</v>
          </cell>
          <cell r="C34" t="str">
            <v>m</v>
          </cell>
          <cell r="D34">
            <v>258.44</v>
          </cell>
        </row>
        <row r="35">
          <cell r="A35" t="str">
            <v>GAP-29</v>
          </cell>
          <cell r="B35" t="str">
            <v>FORNEC/ASSENT. TUBO DE CONCRETO Ø 1,20M P.A-1</v>
          </cell>
          <cell r="C35" t="str">
            <v>m</v>
          </cell>
          <cell r="D35">
            <v>319.16000000000003</v>
          </cell>
        </row>
        <row r="36">
          <cell r="A36" t="str">
            <v>GAP-30</v>
          </cell>
          <cell r="B36" t="str">
            <v>FORNEC/ASSENT. TUBO DE CONCRETO Ø 1,20M P.A-2</v>
          </cell>
          <cell r="C36" t="str">
            <v>m</v>
          </cell>
          <cell r="D36">
            <v>378.04</v>
          </cell>
        </row>
        <row r="37">
          <cell r="A37" t="str">
            <v>GAP-31</v>
          </cell>
          <cell r="B37" t="str">
            <v>FORNEC/ASSENT. TUBO DE CONCRETO Ø 1,50M P.A-1</v>
          </cell>
          <cell r="C37" t="str">
            <v>m</v>
          </cell>
          <cell r="D37">
            <v>459.88</v>
          </cell>
        </row>
        <row r="38">
          <cell r="A38" t="str">
            <v>GAP-32</v>
          </cell>
          <cell r="B38" t="str">
            <v>FORNEC/ASSENT. TUBO DE CONCRETO Ø 1,50M P.A-2</v>
          </cell>
          <cell r="C38" t="str">
            <v>m</v>
          </cell>
          <cell r="D38">
            <v>561.07000000000005</v>
          </cell>
        </row>
        <row r="39">
          <cell r="A39" t="str">
            <v>GAP-33</v>
          </cell>
          <cell r="B39" t="str">
            <v>FORNEC/ASSENT. TUBO DE CONCRETO Ø 1,80M P.A-2</v>
          </cell>
          <cell r="C39" t="str">
            <v>m</v>
          </cell>
          <cell r="D39">
            <v>1266.1099999999999</v>
          </cell>
        </row>
        <row r="40">
          <cell r="A40" t="str">
            <v>GAP-34</v>
          </cell>
          <cell r="B40" t="str">
            <v>FORNEC/ASSENT. TUBO DE CONCRETO Ø 2,00M P.A-2</v>
          </cell>
          <cell r="C40" t="str">
            <v>m</v>
          </cell>
          <cell r="D40">
            <v>1622.15</v>
          </cell>
        </row>
        <row r="41">
          <cell r="A41" t="str">
            <v>GAP-35</v>
          </cell>
          <cell r="B41" t="str">
            <v>FORNEC/ASSENT. TUBO DE CONCRETO Ø 2,20M P.A-2</v>
          </cell>
          <cell r="C41" t="str">
            <v>m</v>
          </cell>
          <cell r="D41">
            <v>2022.56</v>
          </cell>
        </row>
        <row r="42">
          <cell r="A42" t="str">
            <v>GAP-36</v>
          </cell>
          <cell r="B42" t="str">
            <v>ARRANCAMENTO DE TUBO DE CONCRETO Ø 0,20M</v>
          </cell>
          <cell r="C42" t="str">
            <v>m</v>
          </cell>
          <cell r="D42">
            <v>4.5599999999999996</v>
          </cell>
        </row>
        <row r="43">
          <cell r="A43" t="str">
            <v>GAP-37</v>
          </cell>
          <cell r="B43" t="str">
            <v>ARRANCAMENTO DE TUBO DE CONCRETO Ø 0,30M</v>
          </cell>
          <cell r="C43" t="str">
            <v>m</v>
          </cell>
          <cell r="D43">
            <v>4.5599999999999996</v>
          </cell>
        </row>
        <row r="44">
          <cell r="A44" t="str">
            <v>GAP-38</v>
          </cell>
          <cell r="B44" t="str">
            <v>ARRANCAMENTO DE TUBO DE CONCRETO Ø 0,40M</v>
          </cell>
          <cell r="C44" t="str">
            <v>m</v>
          </cell>
          <cell r="D44">
            <v>4.9000000000000004</v>
          </cell>
        </row>
        <row r="45">
          <cell r="A45" t="str">
            <v>GAP-39</v>
          </cell>
          <cell r="B45" t="str">
            <v>ARRANCAMENTO DE TUBO DE CONCRETO Ø 0,50M</v>
          </cell>
          <cell r="C45" t="str">
            <v>m</v>
          </cell>
          <cell r="D45">
            <v>6.41</v>
          </cell>
        </row>
        <row r="46">
          <cell r="A46" t="str">
            <v>GAP-40</v>
          </cell>
          <cell r="B46" t="str">
            <v>ARRANCAMENTO DE TUBO DE CONCRETO Ø 0,60M</v>
          </cell>
          <cell r="C46" t="str">
            <v>m</v>
          </cell>
          <cell r="D46">
            <v>6.56</v>
          </cell>
        </row>
        <row r="47">
          <cell r="A47" t="str">
            <v>GAP-41</v>
          </cell>
          <cell r="B47" t="str">
            <v>ARRANCAMENTO DE TUBO DE CONCRETO Ø 0,80M</v>
          </cell>
          <cell r="C47" t="str">
            <v>m</v>
          </cell>
          <cell r="D47">
            <v>6.77</v>
          </cell>
        </row>
        <row r="48">
          <cell r="A48" t="str">
            <v>GAP-42</v>
          </cell>
          <cell r="B48" t="str">
            <v>ARRANCAMENTO DE TUBO DE CONCRETO Ø 1,00M</v>
          </cell>
          <cell r="C48" t="str">
            <v>m</v>
          </cell>
          <cell r="D48">
            <v>9.5</v>
          </cell>
        </row>
        <row r="49">
          <cell r="A49" t="str">
            <v>GAP-43</v>
          </cell>
          <cell r="B49" t="str">
            <v>ARRANCAMENTO DE TUBO DE CONCRETO Ø 1,20M</v>
          </cell>
          <cell r="C49" t="str">
            <v>m</v>
          </cell>
          <cell r="D49">
            <v>20.260000000000002</v>
          </cell>
        </row>
        <row r="50">
          <cell r="A50" t="str">
            <v>GAP-44</v>
          </cell>
          <cell r="B50" t="str">
            <v>ARRANCAMENTO DE TUBO DE CONCRETO Ø 1,50M</v>
          </cell>
          <cell r="C50" t="str">
            <v>m</v>
          </cell>
          <cell r="D50">
            <v>28.92</v>
          </cell>
        </row>
        <row r="51">
          <cell r="A51" t="str">
            <v>GAP-45</v>
          </cell>
          <cell r="B51" t="str">
            <v>ARRANCAMENTO DE TUBO DE CONCRETO Ø 1,80M</v>
          </cell>
          <cell r="C51" t="str">
            <v>m</v>
          </cell>
          <cell r="D51">
            <v>44.8</v>
          </cell>
        </row>
        <row r="52">
          <cell r="A52" t="str">
            <v>GAP-46</v>
          </cell>
          <cell r="B52" t="str">
            <v>ARRANCAMENTO DE TUBO DE CONCRETO Ø 2,00M</v>
          </cell>
          <cell r="C52" t="str">
            <v>m</v>
          </cell>
          <cell r="D52">
            <v>59.73</v>
          </cell>
        </row>
        <row r="53">
          <cell r="A53" t="str">
            <v>GAP-47</v>
          </cell>
          <cell r="B53" t="str">
            <v>ARRANCAMENTO DE TUBO DE CONCRETO Ø 2,20M</v>
          </cell>
          <cell r="C53" t="str">
            <v>m</v>
          </cell>
          <cell r="D53">
            <v>95.31</v>
          </cell>
        </row>
        <row r="54">
          <cell r="A54" t="str">
            <v>GAP-48</v>
          </cell>
          <cell r="B54" t="str">
            <v>ASSENTAMENTO DE TUBO DE CONCRETO Ø 0,20M</v>
          </cell>
          <cell r="C54" t="str">
            <v>m</v>
          </cell>
          <cell r="D54">
            <v>6.73</v>
          </cell>
        </row>
        <row r="55">
          <cell r="A55" t="str">
            <v>GAP-49</v>
          </cell>
          <cell r="B55" t="str">
            <v>ASSENTAMENTO DE TUBO DE CONCRETO Ø 0,30M</v>
          </cell>
          <cell r="C55" t="str">
            <v>m</v>
          </cell>
          <cell r="D55">
            <v>6.81</v>
          </cell>
        </row>
        <row r="56">
          <cell r="A56" t="str">
            <v>GAP-50</v>
          </cell>
          <cell r="B56" t="str">
            <v>ASSENTAMENTO DE TUBO DE CONCRETO Ø 0,40M</v>
          </cell>
          <cell r="C56" t="str">
            <v>m</v>
          </cell>
          <cell r="D56">
            <v>6.16</v>
          </cell>
        </row>
        <row r="57">
          <cell r="A57" t="str">
            <v>GAP-51</v>
          </cell>
          <cell r="B57" t="str">
            <v>ASSENTAMENTO DE TUBO DE CONCRETO Ø 0,50M</v>
          </cell>
          <cell r="C57" t="str">
            <v>m</v>
          </cell>
          <cell r="D57">
            <v>9.34</v>
          </cell>
        </row>
        <row r="58">
          <cell r="A58" t="str">
            <v>GAP-52</v>
          </cell>
          <cell r="B58" t="str">
            <v>ASSENTAMENTO DE TUBO DE CONCRETO Ø 0,60M</v>
          </cell>
          <cell r="C58" t="str">
            <v>m</v>
          </cell>
          <cell r="D58">
            <v>9.89</v>
          </cell>
        </row>
        <row r="59">
          <cell r="A59" t="str">
            <v>GAP-53</v>
          </cell>
          <cell r="B59" t="str">
            <v>ASSENTAMENTO DE TUBO DE CONCRETO Ø 0,80M</v>
          </cell>
          <cell r="C59" t="str">
            <v>m</v>
          </cell>
          <cell r="D59">
            <v>11.01</v>
          </cell>
        </row>
        <row r="60">
          <cell r="A60" t="str">
            <v>GAP-54</v>
          </cell>
          <cell r="B60" t="str">
            <v>ASSENTAMENTO DE TUBO DE CONCRETO Ø 1,00M</v>
          </cell>
          <cell r="C60" t="str">
            <v>m</v>
          </cell>
          <cell r="D60">
            <v>18.559999999999999</v>
          </cell>
        </row>
        <row r="61">
          <cell r="A61" t="str">
            <v>GAP-55</v>
          </cell>
          <cell r="B61" t="str">
            <v>ASSENTAMENTO DE TUBO DE CONCRETO Ø 1,20M</v>
          </cell>
          <cell r="C61" t="str">
            <v>m</v>
          </cell>
          <cell r="D61">
            <v>32.630000000000003</v>
          </cell>
        </row>
        <row r="62">
          <cell r="A62" t="str">
            <v>GAP-56</v>
          </cell>
          <cell r="B62" t="str">
            <v>ASSENTAMENTO DE TUBO DE CONCRETO Ø 1,50M</v>
          </cell>
          <cell r="C62" t="str">
            <v>m</v>
          </cell>
          <cell r="D62">
            <v>48.86</v>
          </cell>
        </row>
        <row r="63">
          <cell r="A63" t="str">
            <v>GAP-57</v>
          </cell>
          <cell r="B63" t="str">
            <v>ASSENTAMENTO DE TUBO DE CONCRETO Ø 1,80M</v>
          </cell>
          <cell r="C63" t="str">
            <v>m</v>
          </cell>
          <cell r="D63">
            <v>76.099999999999994</v>
          </cell>
        </row>
        <row r="64">
          <cell r="A64" t="str">
            <v>GAP-58</v>
          </cell>
          <cell r="B64" t="str">
            <v>ASSENTAMENTO DE TUBO DE CONCRETO Ø 2,00M</v>
          </cell>
          <cell r="C64" t="str">
            <v>m</v>
          </cell>
          <cell r="D64">
            <v>103.64</v>
          </cell>
        </row>
        <row r="65">
          <cell r="A65" t="str">
            <v>GAP-59</v>
          </cell>
          <cell r="B65" t="str">
            <v>ASSENTAMENTO DE TUBO DE CONCRETO Ø 2,20M</v>
          </cell>
          <cell r="C65" t="str">
            <v>m</v>
          </cell>
          <cell r="D65">
            <v>161.72999999999999</v>
          </cell>
        </row>
        <row r="66">
          <cell r="A66" t="str">
            <v>GAP-60</v>
          </cell>
          <cell r="B66" t="str">
            <v>CAIXA DE CAPTAÇÃO SEM GRELHA</v>
          </cell>
          <cell r="C66" t="str">
            <v>ud</v>
          </cell>
          <cell r="D66">
            <v>429.78</v>
          </cell>
        </row>
        <row r="67">
          <cell r="A67" t="str">
            <v>GAP-61</v>
          </cell>
          <cell r="B67" t="str">
            <v>CAIXA DE CAPTAÇÃO C/GRELHA DE CONCRETO ARMADO</v>
          </cell>
          <cell r="C67" t="str">
            <v>ud</v>
          </cell>
          <cell r="D67">
            <v>489.72</v>
          </cell>
        </row>
        <row r="68">
          <cell r="A68" t="str">
            <v>GAP-62</v>
          </cell>
          <cell r="B68" t="str">
            <v>CAIXA DE CAPTAÇÃO DUPLA C/GRELHA DE CONCRETO ARMADO</v>
          </cell>
          <cell r="C68" t="str">
            <v>ud</v>
          </cell>
          <cell r="D68">
            <v>732.04</v>
          </cell>
        </row>
        <row r="69">
          <cell r="A69" t="str">
            <v>GAP-63</v>
          </cell>
          <cell r="B69" t="str">
            <v>CAIXA DE CAPTAÇÃO COM GRELHA DE FERRO FUNDIDO</v>
          </cell>
          <cell r="C69" t="str">
            <v>ud</v>
          </cell>
          <cell r="D69">
            <v>598.96</v>
          </cell>
        </row>
        <row r="70">
          <cell r="A70" t="str">
            <v>GAP-64</v>
          </cell>
          <cell r="B70" t="str">
            <v>CAIXA DE CAPTAÇÃO DUPLA C/GRELHA DE FERRO FUNDIDO</v>
          </cell>
          <cell r="C70" t="str">
            <v>ud</v>
          </cell>
          <cell r="D70">
            <v>950.52</v>
          </cell>
        </row>
        <row r="71">
          <cell r="A71" t="str">
            <v>GAP-65</v>
          </cell>
          <cell r="B71" t="str">
            <v>FORNEC/ASSENT. DE GRELHA DE CONCRETO ARMADO</v>
          </cell>
          <cell r="C71" t="str">
            <v>ud</v>
          </cell>
          <cell r="D71">
            <v>66.69</v>
          </cell>
        </row>
        <row r="72">
          <cell r="A72" t="str">
            <v>GAP-66</v>
          </cell>
          <cell r="B72" t="str">
            <v>FORNEC/ASSENT. DE GRELHA DE FERRO FUNDIDO</v>
          </cell>
          <cell r="C72" t="str">
            <v>ud</v>
          </cell>
          <cell r="D72">
            <v>175.93</v>
          </cell>
        </row>
        <row r="73">
          <cell r="A73" t="str">
            <v>GAP-67</v>
          </cell>
          <cell r="B73" t="str">
            <v>FORNEC/COLOCAÇÃO DE TAMPÃO DE FERRO FUNDIDO</v>
          </cell>
          <cell r="C73" t="str">
            <v>ud</v>
          </cell>
          <cell r="D73">
            <v>216.57</v>
          </cell>
        </row>
        <row r="74">
          <cell r="A74" t="str">
            <v>GAP-68</v>
          </cell>
          <cell r="B74" t="str">
            <v>FORNEC/ASSENT. DE BOCA DE LOBO</v>
          </cell>
          <cell r="C74" t="str">
            <v>ud</v>
          </cell>
          <cell r="D74">
            <v>28.01</v>
          </cell>
        </row>
        <row r="75">
          <cell r="A75" t="str">
            <v>GAP-69</v>
          </cell>
          <cell r="B75" t="str">
            <v>CAIXA DE LIGAÇÃO P/ TUBO DE Ø 0,40M</v>
          </cell>
          <cell r="C75" t="str">
            <v>ud</v>
          </cell>
          <cell r="D75">
            <v>705.32</v>
          </cell>
        </row>
        <row r="76">
          <cell r="A76" t="str">
            <v>GAP-70</v>
          </cell>
          <cell r="B76" t="str">
            <v>CAIXA DE LIGAÇÃO P/ TUBO DE Ø 0,50M</v>
          </cell>
          <cell r="C76" t="str">
            <v>ud</v>
          </cell>
          <cell r="D76">
            <v>852.36</v>
          </cell>
        </row>
        <row r="77">
          <cell r="A77" t="str">
            <v>GAP-71</v>
          </cell>
          <cell r="B77" t="str">
            <v>CAIXA DE LIGAÇÃO P/ TUBO DE Ø 0,60M</v>
          </cell>
          <cell r="C77" t="str">
            <v>ud</v>
          </cell>
          <cell r="D77">
            <v>857.44</v>
          </cell>
        </row>
        <row r="78">
          <cell r="A78" t="str">
            <v>GAP-72</v>
          </cell>
          <cell r="B78" t="str">
            <v>CAIXA DE LIGAÇÃO P/ TUBO DE Ø 0,80M</v>
          </cell>
          <cell r="C78" t="str">
            <v>ud</v>
          </cell>
          <cell r="D78">
            <v>1190.94</v>
          </cell>
        </row>
        <row r="79">
          <cell r="A79" t="str">
            <v>GAP-73</v>
          </cell>
          <cell r="B79" t="str">
            <v>CAIXA DE LIGAÇÃO P/ TUBO DE Ø 1,00M</v>
          </cell>
          <cell r="C79" t="str">
            <v>ud</v>
          </cell>
          <cell r="D79">
            <v>1385.3</v>
          </cell>
        </row>
        <row r="80">
          <cell r="A80" t="str">
            <v>GAP-74</v>
          </cell>
          <cell r="B80" t="str">
            <v>CAIXA DE LIGAÇÃO P/ TUBO DE Ø 1,20M</v>
          </cell>
          <cell r="C80" t="str">
            <v>ud</v>
          </cell>
          <cell r="D80">
            <v>1601.25</v>
          </cell>
        </row>
        <row r="81">
          <cell r="A81" t="str">
            <v>GAP-75</v>
          </cell>
          <cell r="B81" t="str">
            <v>CAIXA DE LIGAÇÃO P/ TUBO DE Ø 1,50M</v>
          </cell>
          <cell r="C81" t="str">
            <v>ud</v>
          </cell>
          <cell r="D81">
            <v>2248.88</v>
          </cell>
        </row>
        <row r="82">
          <cell r="A82" t="str">
            <v>GAP-76</v>
          </cell>
          <cell r="B82" t="str">
            <v>CAIXA DE LIGAÇÃO P/ TUBO DE Ø 1,80M</v>
          </cell>
          <cell r="C82" t="str">
            <v>ud</v>
          </cell>
          <cell r="D82">
            <v>2565.35</v>
          </cell>
        </row>
        <row r="83">
          <cell r="A83" t="str">
            <v>GAP-77</v>
          </cell>
          <cell r="B83" t="str">
            <v>CAIXA DE LIGAÇÃO P/ TUBO DE Ø 2,00M</v>
          </cell>
          <cell r="C83" t="str">
            <v>ud</v>
          </cell>
          <cell r="D83">
            <v>3544.25</v>
          </cell>
        </row>
        <row r="84">
          <cell r="A84" t="str">
            <v>GAP-78</v>
          </cell>
          <cell r="B84" t="str">
            <v>CAIXA DE LIGAÇÃO P/ TUBO DE Ø 2,20M</v>
          </cell>
          <cell r="C84" t="str">
            <v>ud</v>
          </cell>
          <cell r="D84">
            <v>3871.65</v>
          </cell>
        </row>
        <row r="85">
          <cell r="A85" t="str">
            <v>GAP-79</v>
          </cell>
          <cell r="B85" t="str">
            <v>CAIXA DE QUEDA P/ TUBO DE Ø 0,40M E ALTURA ATÉ 0,50m</v>
          </cell>
          <cell r="C85" t="str">
            <v>ud</v>
          </cell>
          <cell r="D85">
            <v>1024.82</v>
          </cell>
        </row>
        <row r="86">
          <cell r="A86" t="str">
            <v>GAP-80</v>
          </cell>
          <cell r="B86" t="str">
            <v>CAIXA DE QUEDA P/ TUBO DE Ø 0,40M E ALTURA DE 0,50M ATÉ 1,0M</v>
          </cell>
          <cell r="C86" t="str">
            <v>ud</v>
          </cell>
          <cell r="D86">
            <v>1343.97</v>
          </cell>
        </row>
        <row r="87">
          <cell r="A87" t="str">
            <v>GAP-81</v>
          </cell>
          <cell r="B87" t="str">
            <v>CAIXA DE QUEDA P/ TUBO DE Ø 0,40M E ALTURA DE 1,0M ATÉ 1,50M</v>
          </cell>
          <cell r="C87" t="str">
            <v>ud</v>
          </cell>
          <cell r="D87">
            <v>1663.48</v>
          </cell>
        </row>
        <row r="88">
          <cell r="A88" t="str">
            <v>GAP-82</v>
          </cell>
          <cell r="B88" t="str">
            <v>CAIXA DE QUEDA P/ TUBO DE Ø 0,40M E ALTURA DE 1,50M ATÉ 2,00M</v>
          </cell>
          <cell r="C88" t="str">
            <v>ud</v>
          </cell>
          <cell r="D88">
            <v>1988.95</v>
          </cell>
        </row>
        <row r="89">
          <cell r="A89" t="str">
            <v>GAP-83</v>
          </cell>
          <cell r="B89" t="str">
            <v>CAIXA DE QUEDA P/ TUBO DE Ø 0,50M E ALTURA ATÉ 0,50M</v>
          </cell>
          <cell r="C89" t="str">
            <v>ud</v>
          </cell>
          <cell r="D89">
            <v>1204.1099999999999</v>
          </cell>
        </row>
        <row r="90">
          <cell r="A90" t="str">
            <v>GAP-84</v>
          </cell>
          <cell r="B90" t="str">
            <v>CAIXA DE QUEDA P/ TUBO DE Ø 0,50M E ALTURA DE 0,50M ATÉ 1,00M</v>
          </cell>
          <cell r="C90" t="str">
            <v>ud</v>
          </cell>
          <cell r="D90">
            <v>1561.48</v>
          </cell>
        </row>
        <row r="91">
          <cell r="A91" t="str">
            <v>GAP-85</v>
          </cell>
          <cell r="B91" t="str">
            <v>CAIXA DE QUEDA P/ TUBO DE Ø 0,50M E ALTURA DE 1,00M ATÉ 1,50M</v>
          </cell>
          <cell r="C91" t="str">
            <v>ud</v>
          </cell>
          <cell r="D91">
            <v>1919.21</v>
          </cell>
        </row>
        <row r="92">
          <cell r="A92" t="str">
            <v>GAP-86</v>
          </cell>
          <cell r="B92" t="str">
            <v>CAIXA DE QUEDA P/ TUBO DE Ø 0,50M E ALTURA DE 1,50M ATÉ 2,00M</v>
          </cell>
          <cell r="C92" t="str">
            <v>ud</v>
          </cell>
          <cell r="D92">
            <v>2270.9699999999998</v>
          </cell>
        </row>
        <row r="93">
          <cell r="A93" t="str">
            <v>GAP-87</v>
          </cell>
          <cell r="B93" t="str">
            <v>CAIXA DE QUEDA P/ TUBO DE Ø 0,60M E ALTURA ATÉ 0,50M</v>
          </cell>
          <cell r="C93" t="str">
            <v>ud</v>
          </cell>
          <cell r="D93">
            <v>1247.4100000000001</v>
          </cell>
        </row>
        <row r="94">
          <cell r="A94" t="str">
            <v>GAP-88</v>
          </cell>
          <cell r="B94" t="str">
            <v>CAIXA DE QUEDA P/ TUBO DE Ø 0,60M E ALTURA DE 0,50M ATÉ 1,00M</v>
          </cell>
          <cell r="C94" t="str">
            <v>ud</v>
          </cell>
          <cell r="D94">
            <v>1637.03</v>
          </cell>
        </row>
        <row r="95">
          <cell r="A95" t="str">
            <v>GAP-89</v>
          </cell>
          <cell r="B95" t="str">
            <v>CAIXA DE QUEDA P/ TUBO DE Ø 0,60M E ALTURA DE 1,00M ATÉ 1,50M</v>
          </cell>
          <cell r="C95" t="str">
            <v>ud</v>
          </cell>
          <cell r="D95">
            <v>1674.96</v>
          </cell>
        </row>
        <row r="96">
          <cell r="A96" t="str">
            <v>GAP-90</v>
          </cell>
          <cell r="B96" t="str">
            <v>CAIXA DE QUEDA P/ TUBO DE Ø 0,60M E ALTURA DE 1,50M ATÉ 2,00M</v>
          </cell>
          <cell r="C96" t="str">
            <v>ud</v>
          </cell>
          <cell r="D96">
            <v>2417</v>
          </cell>
        </row>
        <row r="97">
          <cell r="A97" t="str">
            <v>GAP-91</v>
          </cell>
          <cell r="B97" t="str">
            <v>CAIXA DE QUEDA P/ TUBO DE Ø 0,80M E ALTURA ATÉ 0,50M</v>
          </cell>
          <cell r="C97" t="str">
            <v>ud</v>
          </cell>
          <cell r="D97">
            <v>1619.52</v>
          </cell>
        </row>
        <row r="98">
          <cell r="A98" t="str">
            <v>GAP-92</v>
          </cell>
          <cell r="B98" t="str">
            <v>CAIXA DE QUEDA P/ TUBO DE Ø 0,80M E ALTURA DE 0,50M ATÉ 1,00M</v>
          </cell>
          <cell r="C98" t="str">
            <v>ud</v>
          </cell>
          <cell r="D98">
            <v>2047.72</v>
          </cell>
        </row>
        <row r="99">
          <cell r="A99" t="str">
            <v>GAP-93</v>
          </cell>
          <cell r="B99" t="str">
            <v>CAIXA DE QUEDA P/ TUBO DE Ø 0,80M E ALTURA DE 1,00M ATÉ 1,50M</v>
          </cell>
          <cell r="C99" t="str">
            <v>ud</v>
          </cell>
          <cell r="D99">
            <v>2469.96</v>
          </cell>
        </row>
        <row r="100">
          <cell r="A100" t="str">
            <v>GAP-94</v>
          </cell>
          <cell r="B100" t="str">
            <v>CAIXA DE QUEDA P/ TUBO DE Ø 0,80M E ALTURA DE 1,50M ATÉ 2,00M</v>
          </cell>
          <cell r="C100" t="str">
            <v>ud</v>
          </cell>
          <cell r="D100">
            <v>2897.81</v>
          </cell>
        </row>
        <row r="101">
          <cell r="A101" t="str">
            <v>GAP-95</v>
          </cell>
          <cell r="B101" t="str">
            <v>CAIXA DE QUEDA P/ TUBO DE Ø 1,00M E ALTURA ATÉ 0,50M</v>
          </cell>
          <cell r="C101" t="str">
            <v>ud</v>
          </cell>
          <cell r="D101">
            <v>1845.4</v>
          </cell>
        </row>
        <row r="102">
          <cell r="A102" t="str">
            <v>GAP-96</v>
          </cell>
          <cell r="B102" t="str">
            <v>CAIXA DE QUEDA P/ TUBO DE Ø 1,00M E ALTURA DE 0,50M ATÉ 1,00M</v>
          </cell>
          <cell r="C102" t="str">
            <v>ud</v>
          </cell>
          <cell r="D102">
            <v>2305.86</v>
          </cell>
        </row>
        <row r="103">
          <cell r="A103" t="str">
            <v>GAP-97</v>
          </cell>
          <cell r="B103" t="str">
            <v>CAIXA DE QUEDA P/ TUBO DE Ø 1,00M E ALTURA DE 1,00M ATÉ 1,50M</v>
          </cell>
          <cell r="C103" t="str">
            <v>ud</v>
          </cell>
          <cell r="D103">
            <v>2766.34</v>
          </cell>
        </row>
        <row r="104">
          <cell r="A104" t="str">
            <v>GAP-98</v>
          </cell>
          <cell r="B104" t="str">
            <v>CAIXA DE QUEDA P/ TUBO DE Ø 1,00M E ALTURA DE 1,50M ATÉ 2,00M</v>
          </cell>
          <cell r="C104" t="str">
            <v>ud</v>
          </cell>
          <cell r="D104">
            <v>3226.8</v>
          </cell>
        </row>
        <row r="105">
          <cell r="A105" t="str">
            <v>GAP-99</v>
          </cell>
          <cell r="B105" t="str">
            <v>CAIXA DE QUEDA P/ TUBO DE Ø 1,20M E ALTURA ATÉ 0,50M</v>
          </cell>
          <cell r="C105" t="str">
            <v>ud</v>
          </cell>
          <cell r="D105">
            <v>2028.78</v>
          </cell>
        </row>
        <row r="106">
          <cell r="A106" t="str">
            <v>GAP-100</v>
          </cell>
          <cell r="B106" t="str">
            <v>CAIXA DE QUEDA P/ TUBO DE Ø 1,20M E ALTURA DE 0,50M ATÉ 1,00M</v>
          </cell>
          <cell r="C106" t="str">
            <v>ud</v>
          </cell>
          <cell r="D106">
            <v>2592.2800000000002</v>
          </cell>
        </row>
        <row r="107">
          <cell r="A107" t="str">
            <v>GAP-101</v>
          </cell>
          <cell r="B107" t="str">
            <v>CAIXA DE QUEDA P/ TUBO DE Ø 1,20M E ALTURA DE 1,00M ATÉ 1,50M</v>
          </cell>
          <cell r="C107" t="str">
            <v>ud</v>
          </cell>
          <cell r="D107">
            <v>3085.01</v>
          </cell>
        </row>
        <row r="108">
          <cell r="A108" t="str">
            <v>GAP-102</v>
          </cell>
          <cell r="B108" t="str">
            <v>CAIXA DE QUEDA P/ TUBO DE Ø 1,20M E ALTURA DE 1,50M ATÉ 2,00M</v>
          </cell>
          <cell r="C108" t="str">
            <v>ud</v>
          </cell>
          <cell r="D108">
            <v>3583.7</v>
          </cell>
        </row>
        <row r="109">
          <cell r="A109" t="str">
            <v>GAP-103</v>
          </cell>
          <cell r="B109" t="str">
            <v>POÇO DE VISITA P/ TUBOS DE ATÉ Ø 0,60M C/ TAMPÃO DE FERRO FUNDIDO</v>
          </cell>
          <cell r="C109" t="str">
            <v>ud</v>
          </cell>
          <cell r="D109">
            <v>1402.44</v>
          </cell>
        </row>
        <row r="110">
          <cell r="A110" t="str">
            <v>GAP-104</v>
          </cell>
          <cell r="B110" t="str">
            <v>POÇO DE VISITA P/ TUBOS DE Ø 0,80 M C/ TAMPÃO DE FERRO FUNDIDO</v>
          </cell>
          <cell r="C110" t="str">
            <v>ud</v>
          </cell>
          <cell r="D110">
            <v>1547.91</v>
          </cell>
        </row>
        <row r="111">
          <cell r="A111" t="str">
            <v>GAP-105</v>
          </cell>
          <cell r="B111" t="str">
            <v>POÇO DE VISITA P/ TUBOS DE Ø 1,00 M C/ TAMPÃO DE FERRO FUNDIDO</v>
          </cell>
          <cell r="C111" t="str">
            <v>ud</v>
          </cell>
          <cell r="D111">
            <v>1741.91</v>
          </cell>
        </row>
        <row r="112">
          <cell r="A112" t="str">
            <v>GAP-106</v>
          </cell>
          <cell r="B112" t="str">
            <v>POÇO DE VISITA P/ TUBOS DE Ø 1,20 M C/ TAMPÃO DE FERRO FUNDIDO</v>
          </cell>
          <cell r="C112" t="str">
            <v>ud</v>
          </cell>
          <cell r="D112">
            <v>1889.53</v>
          </cell>
        </row>
        <row r="113">
          <cell r="A113" t="str">
            <v>GAP-107</v>
          </cell>
          <cell r="B113" t="str">
            <v>POÇO DE VISITA P/ TUBOS DE Ø 1,50 M C/ TAMPÃO DE FERRO FUNDIDO</v>
          </cell>
          <cell r="C113" t="str">
            <v>ud</v>
          </cell>
          <cell r="D113">
            <v>2591.48</v>
          </cell>
        </row>
        <row r="114">
          <cell r="A114" t="str">
            <v>GAP-108</v>
          </cell>
          <cell r="B114" t="str">
            <v>POÇO DE VISITA P/ TUBOS DE Ø 1,80 M C/ TAMPÃO DE FERRO FUNDIDO</v>
          </cell>
          <cell r="C114" t="str">
            <v>ud</v>
          </cell>
          <cell r="D114">
            <v>2907.94</v>
          </cell>
        </row>
        <row r="115">
          <cell r="A115" t="str">
            <v>GAP-109</v>
          </cell>
          <cell r="B115" t="str">
            <v>POÇO DE VISITA P/ TUBOS DE Ø 2,00 M C/ TAMPÃO DE FERRO FUNDIDO</v>
          </cell>
          <cell r="C115" t="str">
            <v>ud</v>
          </cell>
          <cell r="D115">
            <v>3855.44</v>
          </cell>
        </row>
        <row r="116">
          <cell r="A116" t="str">
            <v>GAP-110</v>
          </cell>
          <cell r="B116" t="str">
            <v>POÇO DE VISITA P/ TUBOS DE Ø 2,20 M C/ TAMPÃO DE FERRO FUNDIDO</v>
          </cell>
          <cell r="C116" t="str">
            <v>ud</v>
          </cell>
          <cell r="D116">
            <v>4182.84</v>
          </cell>
        </row>
        <row r="117">
          <cell r="A117" t="str">
            <v>GAP-111</v>
          </cell>
          <cell r="B117" t="str">
            <v>POÇO DE VISITA C/ QUEDA P/ TUBOS DE ATÉ Ø 0,60 M, ALTURA DE 0,50 M, C/ TAMPÃO DE FERRO FUNDIDO</v>
          </cell>
          <cell r="C117" t="str">
            <v>ud</v>
          </cell>
          <cell r="D117">
            <v>1792.43</v>
          </cell>
        </row>
        <row r="118">
          <cell r="A118" t="str">
            <v>GAP-112</v>
          </cell>
          <cell r="B118" t="str">
            <v>POÇO DE VISITA C/ QUEDA P/ TUBOS ATÉ Ø 0,60 M, ALTURA DE 0,50 M A 1,00 M, C/ TAMPÃO DE FERRO FUNDIDO</v>
          </cell>
          <cell r="C118" t="str">
            <v>ud</v>
          </cell>
          <cell r="D118">
            <v>2188.38</v>
          </cell>
        </row>
        <row r="119">
          <cell r="A119" t="str">
            <v>GAP-113</v>
          </cell>
          <cell r="B119" t="str">
            <v>POÇO DE VISITA C/ QUEDA P/ TUBOS ATÉ Ø 0,60 M, ALTURA DE 1,00 M A 1,50 M, C/ TAMPÃO DE FERRO FUNDIDO</v>
          </cell>
          <cell r="C119" t="str">
            <v>ud</v>
          </cell>
          <cell r="D119">
            <v>2578.36</v>
          </cell>
        </row>
        <row r="120">
          <cell r="A120" t="str">
            <v>GAP-114</v>
          </cell>
          <cell r="B120" t="str">
            <v>POÇO DE VISITA C/ QUEDA P/ TUBOS ATÉ Ø 0,60 M, ALTURA DE 1,50 M A 2,00 M, C/ TAMPÃO DE FERRO FUNDIDO</v>
          </cell>
          <cell r="C120" t="str">
            <v>ud</v>
          </cell>
          <cell r="D120">
            <v>2968.36</v>
          </cell>
        </row>
        <row r="121">
          <cell r="A121" t="str">
            <v>GAP-115</v>
          </cell>
          <cell r="B121" t="str">
            <v>POÇO DE VISITA C/ QUEDA P/ TUBOS ATÉ Ø 0,80 M, ALTURA ATÉ 0,50 M, C/ TAMPÃO DE FERRO FUNDIDO</v>
          </cell>
          <cell r="C121" t="str">
            <v>ud</v>
          </cell>
          <cell r="D121">
            <v>1976.12</v>
          </cell>
        </row>
        <row r="122">
          <cell r="A122" t="str">
            <v>GAP-116</v>
          </cell>
          <cell r="B122" t="str">
            <v>POÇO DE VISITA C/ QUEDA P/ TUBOS ATÉ Ø 0,80 M, ALTURA DE 0,50 M A 1,00 M, C/ TAMPÃO DE FERRO FUNDIDO</v>
          </cell>
          <cell r="C122" t="str">
            <v>ud</v>
          </cell>
          <cell r="D122">
            <v>2398.37</v>
          </cell>
        </row>
        <row r="123">
          <cell r="A123" t="str">
            <v>GAP-117</v>
          </cell>
          <cell r="B123" t="str">
            <v>POÇO DE VISITA C/ QUEDA P/ TUBOS ATÉ Ø 0,80 M, ALTURA DE 1,00 M A 1,50 M, C/ TAMPÃO DE FERRO FUNDIDO</v>
          </cell>
          <cell r="C123" t="str">
            <v>ud</v>
          </cell>
          <cell r="D123">
            <v>2826.58</v>
          </cell>
        </row>
        <row r="124">
          <cell r="A124" t="str">
            <v>GAP-118</v>
          </cell>
          <cell r="B124" t="str">
            <v>POÇO DE VISITA C/ QUEDA P/ TUBOS ATÉ Ø 0,80 M, ALTURA DE 1,50 M A 2,00 M, C/ TAMPÃO DE FERRO FUNDIDO</v>
          </cell>
          <cell r="C124" t="str">
            <v>ud</v>
          </cell>
          <cell r="D124">
            <v>3248.82</v>
          </cell>
        </row>
        <row r="125">
          <cell r="A125" t="str">
            <v>GAP-119</v>
          </cell>
          <cell r="B125" t="str">
            <v>POÇO DE VISITA C/ QUEDA P/ TUBOS DE Ø 1,00 M, ALTURA ATÉ 0,50 M, C/ TAMPÃO DE FERRO FUNDIDO</v>
          </cell>
          <cell r="C125" t="str">
            <v>ud</v>
          </cell>
          <cell r="D125">
            <v>2202.37</v>
          </cell>
        </row>
        <row r="126">
          <cell r="A126" t="str">
            <v>GAP-120</v>
          </cell>
          <cell r="B126" t="str">
            <v>POÇO DE VISITA C/ QUEDA P/ TUBOS DE Ø 1,00 M, ALTURA DE 0,50 M A 1,00 M, C/ TAMPÃO DE FERRO FUNDIDO</v>
          </cell>
          <cell r="C126" t="str">
            <v>ud</v>
          </cell>
          <cell r="D126">
            <v>2660.28</v>
          </cell>
        </row>
        <row r="127">
          <cell r="A127" t="str">
            <v>GAP-121</v>
          </cell>
          <cell r="B127" t="str">
            <v>POÇO DE VISITA C/ QUEDA P/ TUBOS DE Ø 1,00 M, ALTURA DE 1,00 M A 1,50 M, C/ TAMPÃO DE FERRO FUNDIDO</v>
          </cell>
          <cell r="C127" t="str">
            <v>ud</v>
          </cell>
          <cell r="D127">
            <v>3122.93</v>
          </cell>
        </row>
        <row r="128">
          <cell r="A128" t="str">
            <v>GAP-122</v>
          </cell>
          <cell r="B128" t="str">
            <v>POÇO DE VISITA C/ QUEDA P/ TUBOS DE Ø 1,00 M, ALTURA DE 1,50 M A 2,00 M, C/ TAMPÃO DE FERRO FUNDIDO</v>
          </cell>
          <cell r="C128" t="str">
            <v>ud</v>
          </cell>
          <cell r="D128">
            <v>3583.41</v>
          </cell>
        </row>
        <row r="129">
          <cell r="A129" t="str">
            <v>GAP-123</v>
          </cell>
          <cell r="B129" t="str">
            <v>LASTRO DE MOLEDO PARA ASSENTAMENTO DE TUBOS</v>
          </cell>
          <cell r="C129" t="str">
            <v>m³</v>
          </cell>
          <cell r="D129">
            <v>70.540000000000006</v>
          </cell>
        </row>
        <row r="130">
          <cell r="A130" t="str">
            <v>GAP-124</v>
          </cell>
          <cell r="B130" t="str">
            <v>LASTRO DE PEDRA AMARROADA</v>
          </cell>
          <cell r="C130" t="str">
            <v>m³</v>
          </cell>
          <cell r="D130">
            <v>82.27</v>
          </cell>
        </row>
        <row r="131">
          <cell r="A131" t="str">
            <v>GAP-125</v>
          </cell>
          <cell r="B131" t="str">
            <v>LASTRO DE BRITA</v>
          </cell>
          <cell r="C131" t="str">
            <v>m³</v>
          </cell>
          <cell r="D131">
            <v>83.23</v>
          </cell>
        </row>
        <row r="132">
          <cell r="A132" t="str">
            <v>GAP-126</v>
          </cell>
          <cell r="B132" t="str">
            <v>COLCHÃO DE AREIA</v>
          </cell>
          <cell r="C132" t="str">
            <v>m³</v>
          </cell>
          <cell r="D132">
            <v>92.86</v>
          </cell>
        </row>
        <row r="133">
          <cell r="A133" t="str">
            <v>GAP-127</v>
          </cell>
          <cell r="B133" t="str">
            <v>CIMBRAMENTO DE GALERIA RETANGULAR</v>
          </cell>
          <cell r="C133" t="str">
            <v>m³</v>
          </cell>
          <cell r="D133">
            <v>20.25</v>
          </cell>
        </row>
        <row r="134">
          <cell r="A134" t="str">
            <v>GAP-128</v>
          </cell>
          <cell r="B134" t="str">
            <v>CIMBRAMENTO PARA PONTES</v>
          </cell>
          <cell r="C134" t="str">
            <v>m³</v>
          </cell>
          <cell r="D134">
            <v>31.33</v>
          </cell>
        </row>
        <row r="135">
          <cell r="A135" t="str">
            <v>GAP-129</v>
          </cell>
          <cell r="B135" t="str">
            <v>ESCAVAÇÃO MANUAL EM MATERIAL DURO</v>
          </cell>
          <cell r="C135" t="str">
            <v>m³</v>
          </cell>
          <cell r="D135">
            <v>41.51</v>
          </cell>
        </row>
        <row r="136">
          <cell r="A136" t="str">
            <v>GAP-130</v>
          </cell>
          <cell r="B136" t="str">
            <v>ESCAVAÇÃO MECÂNICA EM MATERIAL DURO</v>
          </cell>
          <cell r="C136" t="str">
            <v>m³</v>
          </cell>
          <cell r="D136">
            <v>10.119999999999999</v>
          </cell>
        </row>
        <row r="137">
          <cell r="A137" t="str">
            <v>GAP-131</v>
          </cell>
          <cell r="B137" t="str">
            <v>ALVENARIA COM PEDRA DE MÃO ARGAMASSADA</v>
          </cell>
          <cell r="C137" t="str">
            <v>m³</v>
          </cell>
          <cell r="D137">
            <v>304.39999999999998</v>
          </cell>
        </row>
        <row r="138">
          <cell r="A138" t="str">
            <v>GAP-132</v>
          </cell>
          <cell r="B138" t="str">
            <v>MURO DE ARRIMO COM GABIÕES</v>
          </cell>
          <cell r="C138" t="str">
            <v>m³</v>
          </cell>
          <cell r="D138">
            <v>338.23</v>
          </cell>
        </row>
        <row r="139">
          <cell r="A139" t="str">
            <v>GAP-133</v>
          </cell>
          <cell r="B139" t="str">
            <v>ESCORAMENTO LATERAL DE VALAS</v>
          </cell>
          <cell r="C139" t="str">
            <v>m²</v>
          </cell>
          <cell r="D139">
            <v>43.36</v>
          </cell>
        </row>
        <row r="140">
          <cell r="A140" t="str">
            <v>GAP-134</v>
          </cell>
          <cell r="B140" t="str">
            <v>CONCRETO MAGRO</v>
          </cell>
          <cell r="C140" t="str">
            <v>m³</v>
          </cell>
          <cell r="D140">
            <v>301.73</v>
          </cell>
        </row>
        <row r="141">
          <cell r="A141" t="str">
            <v>GAP-135</v>
          </cell>
          <cell r="B141" t="str">
            <v>CONCRETO CICLÓPICO</v>
          </cell>
          <cell r="C141" t="str">
            <v>m³</v>
          </cell>
          <cell r="D141">
            <v>270.11</v>
          </cell>
        </row>
        <row r="142">
          <cell r="A142" t="str">
            <v>GAP-136</v>
          </cell>
          <cell r="B142" t="str">
            <v>CONCRETO Fck= 15,0 Mpa COM BETONEIRA</v>
          </cell>
          <cell r="C142" t="str">
            <v>m³</v>
          </cell>
          <cell r="D142">
            <v>349.33</v>
          </cell>
        </row>
        <row r="143">
          <cell r="A143" t="str">
            <v>GAP-137</v>
          </cell>
          <cell r="B143" t="str">
            <v>CONCRETO USINADO Fck=   9,0 Mpa APLICADO</v>
          </cell>
          <cell r="C143" t="str">
            <v>m³</v>
          </cell>
          <cell r="D143">
            <v>357.69</v>
          </cell>
        </row>
        <row r="144">
          <cell r="A144" t="str">
            <v>GAP-138</v>
          </cell>
          <cell r="B144" t="str">
            <v>CONCRETO USINADO Fck= 10,0 Mpa APLICADO</v>
          </cell>
          <cell r="C144" t="str">
            <v>m³</v>
          </cell>
          <cell r="D144">
            <v>363.71</v>
          </cell>
        </row>
        <row r="145">
          <cell r="A145" t="str">
            <v>GAP-139</v>
          </cell>
          <cell r="B145" t="str">
            <v>CONCRETO USINADO Fck= 15,0 Mpa APLICADO</v>
          </cell>
          <cell r="C145" t="str">
            <v>m³</v>
          </cell>
          <cell r="D145">
            <v>373.21</v>
          </cell>
        </row>
        <row r="146">
          <cell r="A146" t="str">
            <v>GAP-140</v>
          </cell>
          <cell r="B146" t="str">
            <v>CONCRETO USINADO Fck= 18,0 Mpa APLICADO</v>
          </cell>
          <cell r="C146" t="str">
            <v>m³</v>
          </cell>
          <cell r="D146">
            <v>380.91</v>
          </cell>
        </row>
        <row r="147">
          <cell r="A147" t="str">
            <v>GAP-141</v>
          </cell>
          <cell r="B147" t="str">
            <v>CONCRETO USINADO Fck= 20,0 Mpa APLICADO</v>
          </cell>
          <cell r="C147" t="str">
            <v>m³</v>
          </cell>
          <cell r="D147">
            <v>389.7</v>
          </cell>
        </row>
        <row r="148">
          <cell r="A148" t="str">
            <v>GAP-142</v>
          </cell>
          <cell r="B148" t="str">
            <v>CONCRETO USINADO Fck= 25,0 Mpa APLICADO</v>
          </cell>
          <cell r="C148" t="str">
            <v>m³</v>
          </cell>
          <cell r="D148">
            <v>401.49</v>
          </cell>
        </row>
        <row r="149">
          <cell r="A149" t="str">
            <v>GAP-143</v>
          </cell>
          <cell r="B149" t="str">
            <v>CONCRETO USINADO Fck= 30,0 Mpa APLICADO</v>
          </cell>
          <cell r="C149" t="str">
            <v>m³</v>
          </cell>
          <cell r="D149">
            <v>417.85</v>
          </cell>
        </row>
        <row r="150">
          <cell r="A150" t="str">
            <v>GAP-144</v>
          </cell>
          <cell r="B150" t="str">
            <v>CONCRETO USINADO Fck= 35,0 Mpa APLICADO</v>
          </cell>
          <cell r="C150" t="str">
            <v>m³</v>
          </cell>
          <cell r="D150">
            <v>434.09</v>
          </cell>
        </row>
        <row r="151">
          <cell r="A151" t="str">
            <v>GAP-145</v>
          </cell>
          <cell r="B151" t="str">
            <v>FORMA DE MADEIRA</v>
          </cell>
          <cell r="C151" t="str">
            <v>m²</v>
          </cell>
          <cell r="D151">
            <v>43.8</v>
          </cell>
        </row>
        <row r="152">
          <cell r="A152" t="str">
            <v>GAP-146</v>
          </cell>
          <cell r="B152" t="str">
            <v>FORMA DE MADEIRA COMPENSADA RESINADA 12mm</v>
          </cell>
          <cell r="C152" t="str">
            <v>m²</v>
          </cell>
          <cell r="D152">
            <v>52.38</v>
          </cell>
        </row>
        <row r="153">
          <cell r="A153" t="str">
            <v>GAP-147</v>
          </cell>
          <cell r="B153" t="str">
            <v>FERRAGEM CA-50</v>
          </cell>
          <cell r="C153" t="str">
            <v>kg</v>
          </cell>
          <cell r="D153">
            <v>5.97</v>
          </cell>
        </row>
        <row r="154">
          <cell r="A154" t="str">
            <v>GAP-148</v>
          </cell>
          <cell r="B154" t="str">
            <v>FERRAGEM CA-60</v>
          </cell>
          <cell r="C154" t="str">
            <v>kg</v>
          </cell>
          <cell r="D154">
            <v>5.64</v>
          </cell>
        </row>
        <row r="155">
          <cell r="A155" t="str">
            <v>GAP-149</v>
          </cell>
          <cell r="B155" t="str">
            <v>ARGAMASSA DE CIMENTO E AREIA 1:3</v>
          </cell>
          <cell r="C155" t="str">
            <v>m³</v>
          </cell>
          <cell r="D155">
            <v>407.48</v>
          </cell>
        </row>
        <row r="156">
          <cell r="A156" t="str">
            <v>GAP-150</v>
          </cell>
          <cell r="B156" t="str">
            <v>ESGOTAMENTO CONTÍNUO D'ÁGUA</v>
          </cell>
          <cell r="C156" t="str">
            <v>h</v>
          </cell>
          <cell r="D156">
            <v>4.4000000000000004</v>
          </cell>
        </row>
        <row r="157">
          <cell r="A157" t="str">
            <v>GAP-151</v>
          </cell>
          <cell r="B157" t="str">
            <v>DRENAGEM C/TUBO DE PVC Ø  75 MM</v>
          </cell>
          <cell r="C157" t="str">
            <v>m</v>
          </cell>
          <cell r="D157">
            <v>13.78</v>
          </cell>
        </row>
        <row r="158">
          <cell r="A158" t="str">
            <v>GAP-152</v>
          </cell>
          <cell r="B158" t="str">
            <v>DRENAGEM C/TUBO DE PVC Ø 100MM</v>
          </cell>
          <cell r="C158" t="str">
            <v>m</v>
          </cell>
          <cell r="D158">
            <v>15.36</v>
          </cell>
        </row>
        <row r="159">
          <cell r="A159" t="str">
            <v>GAP-153</v>
          </cell>
          <cell r="B159" t="str">
            <v>MANTA GEOTÊXTIL RT - 7 COM RESISTÊNCIA À TRAÇÃO DE   7 KN / M</v>
          </cell>
          <cell r="C159" t="str">
            <v>m²</v>
          </cell>
          <cell r="D159">
            <v>2.94</v>
          </cell>
        </row>
        <row r="160">
          <cell r="A160" t="str">
            <v>GAP-154</v>
          </cell>
          <cell r="B160" t="str">
            <v>MANTA GEOTÊXTIL RT-10 COM RESISTÊNCIA À TRAÇÃO DE 10 KN / M</v>
          </cell>
          <cell r="C160" t="str">
            <v>m²</v>
          </cell>
          <cell r="D160">
            <v>4.0999999999999996</v>
          </cell>
        </row>
        <row r="161">
          <cell r="A161" t="str">
            <v>GAP-155</v>
          </cell>
          <cell r="B161" t="str">
            <v>MANTA GEOTÊXTIL RT-14 COM RESISTÊNCIA À TRAÇÃO DE 14 KN / M</v>
          </cell>
          <cell r="C161" t="str">
            <v>m²</v>
          </cell>
          <cell r="D161">
            <v>5.0199999999999996</v>
          </cell>
        </row>
        <row r="163">
          <cell r="A163" t="str">
            <v>TERRAPLENAGEM</v>
          </cell>
        </row>
        <row r="164">
          <cell r="A164" t="str">
            <v>CÓDIGO</v>
          </cell>
          <cell r="B164" t="str">
            <v>DISCRIMINAÇÃO</v>
          </cell>
          <cell r="C164" t="str">
            <v>UN</v>
          </cell>
        </row>
        <row r="165">
          <cell r="A165" t="str">
            <v>TER-1</v>
          </cell>
          <cell r="B165" t="str">
            <v>ESCAVAÇÃO E CARGA EM MATERIAL DE 1ª CATEGORIA</v>
          </cell>
          <cell r="C165" t="str">
            <v>m³</v>
          </cell>
          <cell r="D165">
            <v>3.79</v>
          </cell>
        </row>
        <row r="166">
          <cell r="A166" t="str">
            <v>TER-2</v>
          </cell>
          <cell r="B166" t="str">
            <v>ESCAVAÇÃO E CARGA EM MATERIAL DE BAIXA RESISTÊNCIA</v>
          </cell>
          <cell r="C166" t="str">
            <v>m³</v>
          </cell>
          <cell r="D166">
            <v>5.05</v>
          </cell>
        </row>
        <row r="167">
          <cell r="A167" t="str">
            <v>TER-3</v>
          </cell>
          <cell r="B167" t="str">
            <v>CARGA MECÂNICA DE MATERIAL EM CAMINHÃO</v>
          </cell>
          <cell r="C167" t="str">
            <v>m³</v>
          </cell>
          <cell r="D167">
            <v>1.1299999999999999</v>
          </cell>
        </row>
        <row r="168">
          <cell r="A168" t="str">
            <v>TER-4</v>
          </cell>
          <cell r="B168" t="str">
            <v>MATERIAL DE EMPRÉSTIMO PARA ATERRO (S/ TRANSPORTE)</v>
          </cell>
          <cell r="C168" t="str">
            <v>m³</v>
          </cell>
          <cell r="D168">
            <v>3.79</v>
          </cell>
        </row>
        <row r="169">
          <cell r="A169" t="str">
            <v>TER-5</v>
          </cell>
          <cell r="B169" t="str">
            <v>ESPALHAMENTO DO MATERIAL PARA ATERRO</v>
          </cell>
          <cell r="C169" t="str">
            <v>m³</v>
          </cell>
          <cell r="D169">
            <v>0.75</v>
          </cell>
        </row>
        <row r="170">
          <cell r="A170" t="str">
            <v>TER-6</v>
          </cell>
          <cell r="B170" t="str">
            <v>COMPACTAÇÃO DE ATERRO</v>
          </cell>
          <cell r="C170" t="str">
            <v>m³</v>
          </cell>
          <cell r="D170">
            <v>1.55</v>
          </cell>
        </row>
        <row r="171">
          <cell r="A171" t="str">
            <v>TER-7</v>
          </cell>
          <cell r="B171" t="str">
            <v>TRANSP. MAT. C/ CAMINHÃO BASC.  DMT ATÉ 500 M</v>
          </cell>
          <cell r="C171" t="str">
            <v>m³</v>
          </cell>
          <cell r="D171">
            <v>1.1299999999999999</v>
          </cell>
        </row>
        <row r="172">
          <cell r="A172" t="str">
            <v>TER-8</v>
          </cell>
          <cell r="B172" t="str">
            <v>TRANSP. MAT. C/ CAMINHÃO BASC.  DMT 501 a 1.000 M</v>
          </cell>
          <cell r="C172" t="str">
            <v>m³</v>
          </cell>
          <cell r="D172">
            <v>1.4</v>
          </cell>
        </row>
        <row r="173">
          <cell r="A173" t="str">
            <v>TER-9</v>
          </cell>
          <cell r="B173" t="str">
            <v>TRANSP. MAT. C/ CAMINHÃO BASC.  DMT 1.001 a 5.000 M</v>
          </cell>
          <cell r="C173" t="str">
            <v>m³</v>
          </cell>
          <cell r="D173">
            <v>3.5</v>
          </cell>
        </row>
        <row r="174">
          <cell r="A174" t="str">
            <v>TER-10</v>
          </cell>
          <cell r="B174" t="str">
            <v>TRANSP. MAT. C/ CAMINHÃO BASC.  DMT 5.001 a 10.000 M</v>
          </cell>
          <cell r="C174" t="str">
            <v>m³</v>
          </cell>
          <cell r="D174">
            <v>6.12</v>
          </cell>
        </row>
        <row r="175">
          <cell r="A175" t="str">
            <v>TER-11</v>
          </cell>
          <cell r="B175" t="str">
            <v>TRANSP. MAT. C/ CAMINHÃO BASC.  DMT 10.001 a 15.000 M</v>
          </cell>
          <cell r="C175" t="str">
            <v>m³</v>
          </cell>
          <cell r="D175">
            <v>8.73</v>
          </cell>
        </row>
        <row r="176">
          <cell r="A176" t="str">
            <v>TER-12</v>
          </cell>
          <cell r="B176" t="str">
            <v>TRANSP. MAT. C/ CAMINHÃO BASC.  DMT 15.001 a 20.000 M</v>
          </cell>
          <cell r="C176" t="str">
            <v>m³</v>
          </cell>
          <cell r="D176">
            <v>11.36</v>
          </cell>
        </row>
        <row r="177">
          <cell r="A177" t="str">
            <v>TER-13</v>
          </cell>
          <cell r="B177" t="str">
            <v>TRANSP. MAT. C/ CAMINHÃO BASC.  DMT ACIMA DE 20.001 M</v>
          </cell>
          <cell r="C177" t="str">
            <v>m³.km</v>
          </cell>
          <cell r="D177">
            <v>0.56999999999999995</v>
          </cell>
        </row>
        <row r="178">
          <cell r="A178" t="str">
            <v>TER-14</v>
          </cell>
          <cell r="B178" t="str">
            <v>REGULARIZAÇÃO DO SUB-LEITO</v>
          </cell>
          <cell r="C178" t="str">
            <v>m²</v>
          </cell>
          <cell r="D178">
            <v>0.76</v>
          </cell>
        </row>
        <row r="179">
          <cell r="A179" t="str">
            <v>TER-15</v>
          </cell>
          <cell r="B179" t="str">
            <v>COMPACTAÇÃO DO SUB-LEITO</v>
          </cell>
          <cell r="C179" t="str">
            <v>m²</v>
          </cell>
          <cell r="D179">
            <v>0.51</v>
          </cell>
        </row>
        <row r="181">
          <cell r="A181" t="str">
            <v>PAVIMENTAÇÃO</v>
          </cell>
        </row>
        <row r="182">
          <cell r="A182" t="str">
            <v>CÓDIGO</v>
          </cell>
          <cell r="B182" t="str">
            <v>DISCRIMINAÇÃO</v>
          </cell>
          <cell r="C182" t="str">
            <v>UN</v>
          </cell>
        </row>
        <row r="183">
          <cell r="A183" t="str">
            <v>PAV-1</v>
          </cell>
          <cell r="B183" t="str">
            <v>SUBSTITUIÇÃO DE MATERIAL INSERVÍVEL COM AREIA</v>
          </cell>
          <cell r="C183" t="str">
            <v>m³</v>
          </cell>
          <cell r="D183">
            <v>67.83</v>
          </cell>
        </row>
        <row r="184">
          <cell r="A184" t="str">
            <v>PAV-2</v>
          </cell>
          <cell r="B184" t="str">
            <v>EXECUÇÃO DE SUB BASE DE SAIBRO COMPACTADO</v>
          </cell>
          <cell r="C184" t="str">
            <v>m³</v>
          </cell>
          <cell r="D184">
            <v>57.3</v>
          </cell>
        </row>
        <row r="185">
          <cell r="A185" t="str">
            <v>PAV-3</v>
          </cell>
          <cell r="B185" t="str">
            <v>EXECUÇÃO DE SUB BASE DE MOLEDO COMPACTADO</v>
          </cell>
          <cell r="C185" t="str">
            <v>m³</v>
          </cell>
          <cell r="D185">
            <v>60.07</v>
          </cell>
        </row>
        <row r="186">
          <cell r="A186" t="str">
            <v>PAV-4</v>
          </cell>
          <cell r="B186" t="str">
            <v>EXECUÇÃO DE BASE DE BRITA 4A COMPACTADO</v>
          </cell>
          <cell r="C186" t="str">
            <v>m³</v>
          </cell>
          <cell r="D186">
            <v>80.040000000000006</v>
          </cell>
        </row>
        <row r="187">
          <cell r="A187" t="str">
            <v>PAV-5</v>
          </cell>
          <cell r="B187" t="str">
            <v>EXECUÇÃO DE BASE DE BRITA GRADUADA</v>
          </cell>
          <cell r="C187" t="str">
            <v>m³</v>
          </cell>
          <cell r="D187">
            <v>94.06</v>
          </cell>
        </row>
        <row r="188">
          <cell r="A188" t="str">
            <v>PAV-6</v>
          </cell>
          <cell r="B188" t="str">
            <v>EXECUÇÃO DE BASE DE MACADAME HIDRÁULICO</v>
          </cell>
          <cell r="C188" t="str">
            <v>m³</v>
          </cell>
          <cell r="D188">
            <v>107.3</v>
          </cell>
        </row>
        <row r="189">
          <cell r="A189" t="str">
            <v>PAV-7</v>
          </cell>
          <cell r="B189" t="str">
            <v>IMPRIMAÇÃO C/ EMULSÃO RM -1C</v>
          </cell>
          <cell r="C189" t="str">
            <v>m²</v>
          </cell>
          <cell r="D189">
            <v>2.13</v>
          </cell>
        </row>
        <row r="190">
          <cell r="A190" t="str">
            <v>PAV-8</v>
          </cell>
          <cell r="B190" t="str">
            <v>PINTURA DE LIGAÇÃO C/EMULSÃO RM -1C</v>
          </cell>
          <cell r="C190" t="str">
            <v>m²</v>
          </cell>
          <cell r="D190">
            <v>1.31</v>
          </cell>
        </row>
        <row r="191">
          <cell r="A191" t="str">
            <v>PAV-9</v>
          </cell>
          <cell r="B191" t="str">
            <v>EXECUÇÃO DE TSB SIMPLES COM CAPA SELANTE</v>
          </cell>
          <cell r="C191" t="str">
            <v>m²</v>
          </cell>
          <cell r="D191">
            <v>7.76</v>
          </cell>
        </row>
        <row r="192">
          <cell r="A192" t="str">
            <v>PAV-10</v>
          </cell>
          <cell r="B192" t="str">
            <v>EXECUÇÃO DE TSB DUPLO COM CAPA SELANTE</v>
          </cell>
          <cell r="C192" t="str">
            <v>m²</v>
          </cell>
          <cell r="D192">
            <v>12.5</v>
          </cell>
        </row>
        <row r="193">
          <cell r="A193" t="str">
            <v>PAV-11</v>
          </cell>
          <cell r="B193" t="str">
            <v>PRE-MISTURADO A FRIO POSTO USINA</v>
          </cell>
          <cell r="C193" t="str">
            <v>t</v>
          </cell>
          <cell r="D193">
            <v>118.39</v>
          </cell>
        </row>
        <row r="194">
          <cell r="A194" t="str">
            <v>PAV-12</v>
          </cell>
          <cell r="B194" t="str">
            <v>CONCR. PRÉ-MISTURADO USINADO A QUENTE FAIXA “A” POSTO USINA</v>
          </cell>
          <cell r="C194" t="str">
            <v>t</v>
          </cell>
          <cell r="D194">
            <v>135.51</v>
          </cell>
        </row>
        <row r="195">
          <cell r="A195" t="str">
            <v>PAV-13</v>
          </cell>
          <cell r="B195" t="str">
            <v>CONCR. PRÉ-MISTURADO USINADO A QUENTE FAIXA “C” POSTO USINA</v>
          </cell>
          <cell r="C195" t="str">
            <v>t</v>
          </cell>
          <cell r="D195">
            <v>148.22999999999999</v>
          </cell>
        </row>
        <row r="196">
          <cell r="A196" t="str">
            <v>PAV-14</v>
          </cell>
          <cell r="B196" t="str">
            <v>REVESTIMENTO COM PRÉ-MISTURADO A FRIO</v>
          </cell>
          <cell r="C196" t="str">
            <v>m³</v>
          </cell>
          <cell r="D196">
            <v>304.38</v>
          </cell>
        </row>
        <row r="197">
          <cell r="A197" t="str">
            <v>PAV-15</v>
          </cell>
          <cell r="B197" t="str">
            <v>REVEST. C/CONCRETO BETUMINOSO USINADO A QUENTE FAIXA “A”</v>
          </cell>
          <cell r="C197" t="str">
            <v>m³</v>
          </cell>
          <cell r="D197">
            <v>378.64</v>
          </cell>
        </row>
        <row r="198">
          <cell r="A198" t="str">
            <v>PAV-16</v>
          </cell>
          <cell r="B198" t="str">
            <v>REVEST. C/CONCRETO BETUMINOSO USINADO A QUENTE FAIXA “C”</v>
          </cell>
          <cell r="C198" t="str">
            <v>m³</v>
          </cell>
          <cell r="D198">
            <v>410.08</v>
          </cell>
        </row>
        <row r="199">
          <cell r="A199" t="str">
            <v>PAV-17</v>
          </cell>
          <cell r="B199" t="str">
            <v>EXECUÇÃO DE RECAPE COM LAMA ASFÁLTICA, ESP. 1,0 A 1,5 CM</v>
          </cell>
          <cell r="C199" t="str">
            <v>m²</v>
          </cell>
          <cell r="D199">
            <v>5.32</v>
          </cell>
        </row>
        <row r="200">
          <cell r="A200" t="str">
            <v>PAV-18</v>
          </cell>
          <cell r="B200" t="str">
            <v>REVESTIMENTO C/PARALELEPÍPEDOS REJUNTADOS C/AREIA</v>
          </cell>
          <cell r="C200" t="str">
            <v>m²</v>
          </cell>
          <cell r="D200">
            <v>65.44</v>
          </cell>
        </row>
        <row r="201">
          <cell r="A201" t="str">
            <v>PAV-19</v>
          </cell>
          <cell r="B201" t="str">
            <v>REVESTIMENTO C/PARALELEPÍPEDOS REJUNTADOS C/ARGAMASSA</v>
          </cell>
          <cell r="C201" t="str">
            <v>m²</v>
          </cell>
          <cell r="D201">
            <v>79.91</v>
          </cell>
        </row>
        <row r="202">
          <cell r="A202" t="str">
            <v>PAV-20</v>
          </cell>
          <cell r="B202" t="str">
            <v>FORNEC/ASSENT. DE MEIO FIO DE CONCRETO PRÉ MOLD.C/SARJETA</v>
          </cell>
          <cell r="C202" t="str">
            <v>m</v>
          </cell>
          <cell r="D202">
            <v>33.299999999999997</v>
          </cell>
        </row>
        <row r="203">
          <cell r="A203" t="str">
            <v>PAV-21</v>
          </cell>
          <cell r="B203" t="str">
            <v>FORNEC/ASSENT. DE MEIO FIO DE GRANITO RETO</v>
          </cell>
          <cell r="C203" t="str">
            <v>m</v>
          </cell>
          <cell r="D203">
            <v>48.14</v>
          </cell>
        </row>
        <row r="204">
          <cell r="A204" t="str">
            <v>PAV-22</v>
          </cell>
          <cell r="B204" t="str">
            <v>FORNEC/ASSENT. DE MEIO FIO DE GRANITO CURVO</v>
          </cell>
          <cell r="C204" t="str">
            <v>m</v>
          </cell>
          <cell r="D204">
            <v>58.36</v>
          </cell>
        </row>
        <row r="205">
          <cell r="A205" t="str">
            <v>PAV-23</v>
          </cell>
          <cell r="B205" t="str">
            <v>FORNEC/ASSENT. MEIO FIO DE CONCRETO MOLDADO IN-LOCO</v>
          </cell>
          <cell r="C205" t="str">
            <v>m</v>
          </cell>
          <cell r="D205">
            <v>24.66</v>
          </cell>
        </row>
        <row r="206">
          <cell r="A206" t="str">
            <v>PAV-24</v>
          </cell>
          <cell r="B206" t="str">
            <v>FORNEC/ASSENT. SARJETA C/ 01 PARALELEPÍPEDO REJUNTADO</v>
          </cell>
          <cell r="C206" t="str">
            <v>m</v>
          </cell>
          <cell r="D206">
            <v>13.44</v>
          </cell>
        </row>
        <row r="207">
          <cell r="A207" t="str">
            <v>PAV-25</v>
          </cell>
          <cell r="B207" t="str">
            <v>FORNEC/ASSENT. SARJETA C/ 02 PARALELEPÍPEDOS REJUNTADOS</v>
          </cell>
          <cell r="C207" t="str">
            <v>m</v>
          </cell>
          <cell r="D207">
            <v>30.01</v>
          </cell>
        </row>
        <row r="208">
          <cell r="A208" t="str">
            <v>PAV-26</v>
          </cell>
          <cell r="B208" t="str">
            <v>ARRANC. MANUAL DE PARALELEPÍPEDOS REJUNTADOS C/ AREIA</v>
          </cell>
          <cell r="C208" t="str">
            <v>m²</v>
          </cell>
          <cell r="D208">
            <v>6.85</v>
          </cell>
        </row>
        <row r="209">
          <cell r="A209" t="str">
            <v>PAV-27</v>
          </cell>
          <cell r="B209" t="str">
            <v>ARRANC. MANUAL DE PARALELEPÍPEDOS REJUNTADOS C/ ARGAMASSA</v>
          </cell>
          <cell r="C209" t="str">
            <v>m²</v>
          </cell>
          <cell r="D209">
            <v>9.1300000000000008</v>
          </cell>
        </row>
        <row r="210">
          <cell r="A210" t="str">
            <v>PAV-28</v>
          </cell>
          <cell r="B210" t="str">
            <v>ARRANC. DE MEIO FIO DE CONCRETO</v>
          </cell>
          <cell r="C210" t="str">
            <v>m</v>
          </cell>
          <cell r="D210">
            <v>6.39</v>
          </cell>
        </row>
        <row r="211">
          <cell r="A211" t="str">
            <v>PAV-29</v>
          </cell>
          <cell r="B211" t="str">
            <v>ARRANC. DE MEIO FIO DE GRANITO</v>
          </cell>
          <cell r="C211" t="str">
            <v>m</v>
          </cell>
          <cell r="D211">
            <v>9.1300000000000008</v>
          </cell>
        </row>
        <row r="212">
          <cell r="A212" t="str">
            <v>PAV-30</v>
          </cell>
          <cell r="B212" t="str">
            <v>ARRANC. DE SARJETA C/ 01 PARALELEPÍPEDO REJUNTADO</v>
          </cell>
          <cell r="C212" t="str">
            <v>m</v>
          </cell>
          <cell r="D212">
            <v>3.42</v>
          </cell>
        </row>
        <row r="213">
          <cell r="A213" t="str">
            <v>PAV-31</v>
          </cell>
          <cell r="B213" t="str">
            <v>ARRANC. DE SARJETA C/ 02 PARALELEPÍPEDOS REJUNTADOS</v>
          </cell>
          <cell r="C213" t="str">
            <v>m</v>
          </cell>
          <cell r="D213">
            <v>4.5599999999999996</v>
          </cell>
        </row>
        <row r="214">
          <cell r="A214" t="str">
            <v>PAV-32</v>
          </cell>
          <cell r="B214" t="str">
            <v>ARRANC./REASSENT. DE PARALELEPÍPEDOS REJUNTADOS C/ AREIA</v>
          </cell>
          <cell r="C214" t="str">
            <v>m²</v>
          </cell>
          <cell r="D214">
            <v>31.38</v>
          </cell>
        </row>
        <row r="215">
          <cell r="A215" t="str">
            <v>PAV-33</v>
          </cell>
          <cell r="B215" t="str">
            <v>ARRANC./REASSENT. DE PARALELEPÍPEDOS REJUNTADOS C/ ARGAMASSA</v>
          </cell>
          <cell r="C215" t="str">
            <v>m²</v>
          </cell>
          <cell r="D215">
            <v>48.12</v>
          </cell>
        </row>
        <row r="216">
          <cell r="A216" t="str">
            <v>PAV-34</v>
          </cell>
          <cell r="B216" t="str">
            <v>ARRANC/REASSENT. MEIO FIO DE CONCRETO PRÉ-MOLD. C/ SARJETA</v>
          </cell>
          <cell r="C216" t="str">
            <v>m</v>
          </cell>
          <cell r="D216">
            <v>21.36</v>
          </cell>
        </row>
        <row r="217">
          <cell r="A217" t="str">
            <v>PAV-35</v>
          </cell>
          <cell r="B217" t="str">
            <v>ARRANC/REASSENT. DE MEIO FIO DE GRANITO</v>
          </cell>
          <cell r="C217" t="str">
            <v>m</v>
          </cell>
          <cell r="D217">
            <v>25.01</v>
          </cell>
        </row>
        <row r="218">
          <cell r="A218" t="str">
            <v>PAV-36</v>
          </cell>
          <cell r="B218" t="str">
            <v>ARRANC/REASSENT. SARJETA C/ 01 PARALELEPÍPEDO REJUNTADO</v>
          </cell>
          <cell r="C218" t="str">
            <v>m</v>
          </cell>
          <cell r="D218">
            <v>10.85</v>
          </cell>
        </row>
        <row r="219">
          <cell r="A219" t="str">
            <v>PAV-37</v>
          </cell>
          <cell r="B219" t="str">
            <v>ARRANC/REASSENT. SARJETA C/ 02 PARALELEPÍPEDOS REJUNTADOS</v>
          </cell>
          <cell r="C219" t="str">
            <v>m</v>
          </cell>
          <cell r="D219">
            <v>22.53</v>
          </cell>
        </row>
        <row r="220">
          <cell r="A220" t="str">
            <v>PAV-38</v>
          </cell>
          <cell r="B220" t="str">
            <v>DRENAGEM SUPERFICIAL C/ BRITA 0,30 X 0,40M SOB MEIO FIO</v>
          </cell>
          <cell r="C220" t="str">
            <v>m</v>
          </cell>
          <cell r="D220">
            <v>26.6</v>
          </cell>
        </row>
        <row r="221">
          <cell r="A221" t="str">
            <v>PAV-39</v>
          </cell>
          <cell r="B221" t="str">
            <v>CORTE DE PAVIMENTO ASFÁLTICO C/ COMPRESSOR E MARTELETE</v>
          </cell>
          <cell r="C221" t="str">
            <v>m²</v>
          </cell>
          <cell r="D221">
            <v>7.57</v>
          </cell>
        </row>
        <row r="222">
          <cell r="A222" t="str">
            <v>PAV-40</v>
          </cell>
          <cell r="B222" t="str">
            <v>ARRANC. E CARGA DE CAPA ASFÁLTICA C/ ESCAVADEIRA</v>
          </cell>
          <cell r="C222" t="str">
            <v>m3</v>
          </cell>
          <cell r="D222">
            <v>21.68</v>
          </cell>
        </row>
        <row r="223">
          <cell r="A223" t="str">
            <v>PAV-41</v>
          </cell>
          <cell r="B223" t="str">
            <v>ARRANC. E CARGA MECÂNICA DE PARALELEPÍPEDOS</v>
          </cell>
          <cell r="C223" t="str">
            <v>m²</v>
          </cell>
          <cell r="D223">
            <v>2.17</v>
          </cell>
        </row>
        <row r="224">
          <cell r="A224" t="str">
            <v>PAV-42</v>
          </cell>
          <cell r="B224" t="str">
            <v>C.B.U.Q. (FAIXA ESPECIAL)</v>
          </cell>
          <cell r="C224" t="str">
            <v>t</v>
          </cell>
          <cell r="D224">
            <v>154.03</v>
          </cell>
        </row>
        <row r="225">
          <cell r="A225" t="str">
            <v>PAV-43</v>
          </cell>
          <cell r="B225" t="str">
            <v>REVESTIMENTO CBUQ FAIXA ESPECIAL</v>
          </cell>
          <cell r="C225" t="str">
            <v>m³</v>
          </cell>
          <cell r="D225">
            <v>424.39</v>
          </cell>
        </row>
        <row r="226">
          <cell r="A226" t="str">
            <v>PAV-44</v>
          </cell>
          <cell r="B226" t="str">
            <v>CONCRETO COMPACTADO A ROLO FCTMK= 1,5 MPA</v>
          </cell>
          <cell r="C226" t="str">
            <v>m³</v>
          </cell>
          <cell r="D226">
            <v>206.07</v>
          </cell>
        </row>
        <row r="227">
          <cell r="A227" t="str">
            <v>PAV-45</v>
          </cell>
          <cell r="B227" t="str">
            <v>PLACA DE CONCRETO DE CIMENTO PORTLAND FCTMK= 4,5 MPA
COM RÉGUA VIBRATÓRIA SIMPLES, INCLUSIVE FORMA METÁLICA</v>
          </cell>
          <cell r="C227" t="str">
            <v>m³</v>
          </cell>
          <cell r="D227">
            <v>370.93</v>
          </cell>
        </row>
        <row r="228">
          <cell r="A228" t="str">
            <v>PAV-46</v>
          </cell>
          <cell r="B228" t="str">
            <v>PLACA DE CONCRETO DE CIMENTO PORTLAND FCTMK= 5,5 MPA
COM RÉGUA VIBRATÓRIA SIMPLES, INCLUSIVE FORMA METÁLICA</v>
          </cell>
          <cell r="C228" t="str">
            <v>m³</v>
          </cell>
          <cell r="D228">
            <v>424.35</v>
          </cell>
        </row>
        <row r="229">
          <cell r="A229" t="str">
            <v>PAV-47</v>
          </cell>
          <cell r="B229" t="str">
            <v>PLACA DE CONCRETO DE CIMENTO PORTLAND FctmK=4,5 MPA C/RÉGUA VIBRATÓRIA SIMPLES E ADIÇÃO DE FIBRA DE POLIPROPILENO, INCLUSIVE FORMA METÁLICA</v>
          </cell>
          <cell r="C229" t="str">
            <v>m³</v>
          </cell>
          <cell r="D229">
            <v>387.53</v>
          </cell>
        </row>
        <row r="230">
          <cell r="A230" t="str">
            <v>PAV-48</v>
          </cell>
          <cell r="B230" t="str">
            <v>PLACA DE CONCRETO DE CIMENTO PORTLAND FctmK=5,5 MPA C/RÉGUA VIBRATÓRIA SIMPLES E ADIÇÃO DE FIBRA DE POLIPROPILENO, INCLUSIVE FORMA METÁLICA</v>
          </cell>
          <cell r="C230" t="str">
            <v>m³</v>
          </cell>
          <cell r="D230">
            <v>440.95</v>
          </cell>
        </row>
        <row r="231">
          <cell r="A231" t="str">
            <v>PAV-49</v>
          </cell>
          <cell r="B231" t="str">
            <v>FORNECIMENTO E APLICAÇÃO DE LONA PLÁSTICA</v>
          </cell>
          <cell r="C231" t="str">
            <v>m²</v>
          </cell>
          <cell r="D231">
            <v>1.34</v>
          </cell>
        </row>
        <row r="232">
          <cell r="A232" t="str">
            <v>PAV-50</v>
          </cell>
          <cell r="B232" t="str">
            <v>CURA ÚMIDA DE PLACA DE CONCRETO</v>
          </cell>
          <cell r="C232" t="str">
            <v>m²</v>
          </cell>
          <cell r="D232">
            <v>1.92</v>
          </cell>
        </row>
        <row r="233">
          <cell r="A233" t="str">
            <v>PAV-51</v>
          </cell>
          <cell r="B233" t="str">
            <v>CURA QUÍMICA DE PLACA DE CONCRETO</v>
          </cell>
          <cell r="C233" t="str">
            <v>m²</v>
          </cell>
          <cell r="D233">
            <v>3.66</v>
          </cell>
        </row>
        <row r="234">
          <cell r="A234" t="str">
            <v>PAV-52</v>
          </cell>
          <cell r="B234" t="str">
            <v>TELA SOLDADA MALHA 10X10 CM FIO Ø 4,2 MM</v>
          </cell>
          <cell r="C234" t="str">
            <v>m²</v>
          </cell>
          <cell r="D234">
            <v>13.02</v>
          </cell>
        </row>
        <row r="235">
          <cell r="A235" t="str">
            <v>PAV-53</v>
          </cell>
          <cell r="B235" t="str">
            <v>TELA SOLDADA INFERIOR MALHA 10 X 10 CM FIO Ø 5,6 MM</v>
          </cell>
          <cell r="C235" t="str">
            <v>m²</v>
          </cell>
          <cell r="D235">
            <v>23.09</v>
          </cell>
        </row>
        <row r="236">
          <cell r="A236" t="str">
            <v>PAV-54</v>
          </cell>
          <cell r="B236" t="str">
            <v>JUNTA TRANSVERSAL, INCLUSIVE CORTE, TRELIÇA AÇO CA-25 ø 25mm, CORDÃO DE POLIPROPILENO  E SELANTE</v>
          </cell>
          <cell r="C236" t="str">
            <v>m</v>
          </cell>
          <cell r="D236">
            <v>49.93</v>
          </cell>
        </row>
        <row r="237">
          <cell r="A237" t="str">
            <v>PAV-55</v>
          </cell>
          <cell r="B237" t="str">
            <v>JUNTA TRANSVERSAL, INCLUSIVE CORTE, TRELIÇA AÇO CA-25 ø 32mm, CORDÃO DE POLIPROPILENO  E SELANTE</v>
          </cell>
          <cell r="C237" t="str">
            <v>m</v>
          </cell>
          <cell r="D237">
            <v>83.62</v>
          </cell>
        </row>
        <row r="238">
          <cell r="A238" t="str">
            <v>PAV-56</v>
          </cell>
          <cell r="B238" t="str">
            <v>JUNTA LONGITUDINAL, INCLUSIVE CORTE, AÇO CA-50 ø 10mm, CORDÃO DE POLIPROPILENO E SELANTE</v>
          </cell>
          <cell r="C238" t="str">
            <v>m</v>
          </cell>
          <cell r="D238">
            <v>12.99</v>
          </cell>
        </row>
        <row r="239">
          <cell r="A239" t="str">
            <v>PAV-57</v>
          </cell>
          <cell r="B239" t="str">
            <v>FRESAGEM DO PAVIMENTO COM VARREÇÃO, LAVAGEM E TRANSPORTE</v>
          </cell>
          <cell r="C239" t="str">
            <v>m³</v>
          </cell>
          <cell r="D239">
            <v>113.93</v>
          </cell>
        </row>
        <row r="240">
          <cell r="A240" t="str">
            <v>PAV-58</v>
          </cell>
          <cell r="B240" t="str">
            <v>PLACA DE CONCRETO FCTMK=4,5 MPA COM PAVIMENTADORA</v>
          </cell>
          <cell r="C240" t="str">
            <v>m³</v>
          </cell>
          <cell r="D240">
            <v>340.1</v>
          </cell>
        </row>
        <row r="241">
          <cell r="A241" t="str">
            <v>PAV-59</v>
          </cell>
          <cell r="B241" t="str">
            <v>PLACA DE CONCRETO FCTMK=5,5 MPA COM PAVIMENTADORA</v>
          </cell>
          <cell r="C241" t="str">
            <v>m³</v>
          </cell>
          <cell r="D241">
            <v>393.52</v>
          </cell>
        </row>
        <row r="242">
          <cell r="A242" t="str">
            <v>PAV-60</v>
          </cell>
          <cell r="B242" t="str">
            <v>PLACA DE CONCRETO FCK=30,0 MPA COM RÉGUA VIBRATÓRIA SIMPLES E FORMA METÁLICA</v>
          </cell>
          <cell r="C242" t="str">
            <v>m³</v>
          </cell>
          <cell r="D242">
            <v>361.78</v>
          </cell>
        </row>
        <row r="243">
          <cell r="A243" t="str">
            <v>PAV-61</v>
          </cell>
          <cell r="B243" t="str">
            <v>IMPRIMAÇÃO COM CM-30</v>
          </cell>
          <cell r="C243" t="str">
            <v>m²</v>
          </cell>
          <cell r="D243">
            <v>3.08</v>
          </cell>
        </row>
        <row r="244">
          <cell r="A244" t="str">
            <v>PAV-62</v>
          </cell>
          <cell r="B244" t="str">
            <v>PINTURA DE LIGAÇÃO C/ EMULSÃO RR-2C</v>
          </cell>
          <cell r="C244" t="str">
            <v>m²</v>
          </cell>
          <cell r="D244">
            <v>1.2</v>
          </cell>
        </row>
        <row r="245">
          <cell r="A245" t="str">
            <v>PAV-63</v>
          </cell>
          <cell r="B245" t="str">
            <v>VARREÇÃO E LAVAGEM DA PISTA</v>
          </cell>
          <cell r="C245" t="str">
            <v>m²</v>
          </cell>
          <cell r="D245">
            <v>0.25</v>
          </cell>
        </row>
        <row r="246">
          <cell r="A246" t="str">
            <v>PAV-64</v>
          </cell>
          <cell r="B246" t="str">
            <v>C.B.U.Q. FAIXA "B" POSTO USINA</v>
          </cell>
          <cell r="C246" t="str">
            <v>t</v>
          </cell>
          <cell r="D246">
            <v>144.66999999999999</v>
          </cell>
        </row>
        <row r="247">
          <cell r="A247" t="str">
            <v>PAV-65</v>
          </cell>
          <cell r="B247" t="str">
            <v>C.B.U.Q. FAIXA "C" COM BORRACHA POSTO USINA</v>
          </cell>
          <cell r="C247" t="str">
            <v>t</v>
          </cell>
          <cell r="D247">
            <v>168.92</v>
          </cell>
        </row>
        <row r="248">
          <cell r="A248" t="str">
            <v>PAV-66</v>
          </cell>
          <cell r="B248" t="str">
            <v>REVESTIMENTO COM C.B.U.Q. FAIXA "B"</v>
          </cell>
          <cell r="C248" t="str">
            <v>m³</v>
          </cell>
          <cell r="D248">
            <v>401.28</v>
          </cell>
        </row>
        <row r="249">
          <cell r="A249" t="str">
            <v>PAV-67</v>
          </cell>
          <cell r="B249" t="str">
            <v>REVESTIMENTO COM C.B.U.Q. FAIXA "C" COM BORRACHA</v>
          </cell>
          <cell r="C249" t="str">
            <v>m³</v>
          </cell>
          <cell r="D249">
            <v>461.16</v>
          </cell>
        </row>
        <row r="250">
          <cell r="A250" t="str">
            <v>PAV-68</v>
          </cell>
          <cell r="B250" t="str">
            <v>MICROREVESTIMENTO À FRIO COM POLÍMERO E=15 MM</v>
          </cell>
          <cell r="C250" t="str">
            <v>m²</v>
          </cell>
          <cell r="D250">
            <v>8.64</v>
          </cell>
        </row>
        <row r="251">
          <cell r="A251" t="str">
            <v>PAV-69</v>
          </cell>
          <cell r="B251" t="str">
            <v>CORTE PAVIMENTO ASFÁLTICO COM COMPRESSOR</v>
          </cell>
          <cell r="C251" t="str">
            <v>m³</v>
          </cell>
          <cell r="D251">
            <v>75.650000000000006</v>
          </cell>
        </row>
        <row r="252">
          <cell r="A252" t="str">
            <v>PAV-70</v>
          </cell>
          <cell r="B252" t="str">
            <v>CORTE PAV.ASF./ CONCRETO C/ SERRA DIAMANTADO E=6MM PROF: ATÉ 5CM</v>
          </cell>
          <cell r="C252" t="str">
            <v>m</v>
          </cell>
          <cell r="D252">
            <v>4.04</v>
          </cell>
        </row>
        <row r="253">
          <cell r="A253" t="str">
            <v>PAV-71</v>
          </cell>
          <cell r="B253" t="str">
            <v>JUNTA DE PRÉ-FISSURAÇÃO PARA BGTC, INCLUSIVE CORTE, MANTA GEOTÊXTIL E PINTURA DE LIGAÇÃO</v>
          </cell>
          <cell r="C253" t="str">
            <v>m</v>
          </cell>
          <cell r="D253">
            <v>5.68</v>
          </cell>
        </row>
        <row r="254">
          <cell r="A254" t="str">
            <v>PAV-72</v>
          </cell>
          <cell r="B254" t="str">
            <v>EXECUÇÃO DE BASE DE BRITA GRADUADA TRATADA COM CIMENTO ( BGTC )</v>
          </cell>
          <cell r="C254" t="str">
            <v>m³</v>
          </cell>
          <cell r="D254">
            <v>136.83000000000001</v>
          </cell>
        </row>
        <row r="255">
          <cell r="A255" t="str">
            <v>PAV-73</v>
          </cell>
          <cell r="B255" t="str">
            <v>RECICLAGEM COM CIMENTO, BRITA E INCORP. REVESTIMENTO ASFÁLTICO INFERIOR A 5 CM.</v>
          </cell>
          <cell r="C255" t="str">
            <v>m³</v>
          </cell>
          <cell r="D255">
            <v>119.2</v>
          </cell>
        </row>
        <row r="256">
          <cell r="A256" t="str">
            <v>PAV-74</v>
          </cell>
          <cell r="B256" t="str">
            <v>PINTURA DE LIGAÇÃO COM EMULSÃO RR-1C</v>
          </cell>
          <cell r="C256" t="str">
            <v>m²</v>
          </cell>
          <cell r="D256">
            <v>1.1499999999999999</v>
          </cell>
        </row>
        <row r="257">
          <cell r="A257" t="str">
            <v>SERVIÇOS COMPLEMENTARES</v>
          </cell>
        </row>
        <row r="258">
          <cell r="A258" t="str">
            <v>CÓDIGO</v>
          </cell>
          <cell r="B258" t="str">
            <v>DISCRIMINAÇÃO</v>
          </cell>
          <cell r="C258" t="str">
            <v>UN</v>
          </cell>
        </row>
        <row r="259">
          <cell r="A259" t="str">
            <v>PAI-1</v>
          </cell>
          <cell r="B259" t="str">
            <v>REGULARIZAÇÃO MANUAL DE PASSEIOS</v>
          </cell>
          <cell r="C259" t="str">
            <v>m²</v>
          </cell>
          <cell r="D259">
            <v>1.71</v>
          </cell>
        </row>
        <row r="260">
          <cell r="A260" t="str">
            <v>PAI-2</v>
          </cell>
          <cell r="B260" t="str">
            <v>REGULARIZAÇÃO / COMPACTAÇÃO MANUAL DE PASSEIOS</v>
          </cell>
          <cell r="C260" t="str">
            <v>m²</v>
          </cell>
          <cell r="D260">
            <v>3.42</v>
          </cell>
        </row>
        <row r="261">
          <cell r="A261" t="str">
            <v>PAI-3</v>
          </cell>
          <cell r="B261" t="str">
            <v>FORN/ASSENT. LAJOTA DE CONCRETO 45 X 45 X 5CM C/ LASTRO DE AREIA</v>
          </cell>
          <cell r="C261" t="str">
            <v>m²</v>
          </cell>
          <cell r="D261">
            <v>44.26</v>
          </cell>
        </row>
        <row r="262">
          <cell r="A262" t="str">
            <v>PAI-4</v>
          </cell>
          <cell r="B262" t="str">
            <v>FORN/ASSENT. BLOCOS SEXTAVADOS DE CONCRETO e= 8,0 CM</v>
          </cell>
          <cell r="C262" t="str">
            <v>m²</v>
          </cell>
          <cell r="D262">
            <v>62.25</v>
          </cell>
        </row>
        <row r="263">
          <cell r="A263" t="str">
            <v>PAI-5</v>
          </cell>
          <cell r="B263" t="str">
            <v>FORN/ASSENT. BLOCOS SEXTAVADOS DE CONCRETO e= 10,0 CM</v>
          </cell>
          <cell r="C263" t="str">
            <v>m²</v>
          </cell>
          <cell r="D263">
            <v>75.03</v>
          </cell>
        </row>
        <row r="264">
          <cell r="A264" t="str">
            <v>PAI-6</v>
          </cell>
          <cell r="B264" t="str">
            <v>FORN/ASSENT. LOUSAS DE GRANITO</v>
          </cell>
          <cell r="C264" t="str">
            <v>m²</v>
          </cell>
          <cell r="D264">
            <v>66.09</v>
          </cell>
        </row>
        <row r="265">
          <cell r="A265" t="str">
            <v>PAI-7</v>
          </cell>
          <cell r="B265" t="str">
            <v>FORN/ASSENT. PETIT-PAVET</v>
          </cell>
          <cell r="C265" t="str">
            <v>m²</v>
          </cell>
          <cell r="D265">
            <v>65.150000000000006</v>
          </cell>
        </row>
        <row r="266">
          <cell r="A266" t="str">
            <v>PAI-8</v>
          </cell>
          <cell r="B266" t="str">
            <v>FORN/ASSENT. BLOCOS DE CONCRETO TIPO PAVER E= 6,0 CM COR NATURAL</v>
          </cell>
          <cell r="C266" t="str">
            <v>m²</v>
          </cell>
          <cell r="D266">
            <v>55.1</v>
          </cell>
        </row>
        <row r="267">
          <cell r="A267" t="str">
            <v>PAI-9</v>
          </cell>
          <cell r="B267" t="str">
            <v>FORN/ASSENT. BLOCOS DE CONCRETO TIPO PAVER E= 6,0 CM COR PRETA</v>
          </cell>
          <cell r="C267" t="str">
            <v>m²</v>
          </cell>
          <cell r="D267">
            <v>62.44</v>
          </cell>
        </row>
        <row r="268">
          <cell r="A268" t="str">
            <v>PAI-10</v>
          </cell>
          <cell r="B268" t="str">
            <v>FORN.ASSENT. BLOCOS DE CONCRETO TIPO PAVER E= 8,0 CM COR NATURAL</v>
          </cell>
          <cell r="C268" t="str">
            <v>m²</v>
          </cell>
          <cell r="D268">
            <v>63.28</v>
          </cell>
        </row>
        <row r="269">
          <cell r="A269" t="str">
            <v>PAI-11</v>
          </cell>
          <cell r="B269" t="str">
            <v>FORN/ASSENT. BLOCOS DE CONCRETO TIPO PAVER E= 8,0 CM COR PRETA</v>
          </cell>
          <cell r="C269" t="str">
            <v>m²</v>
          </cell>
          <cell r="D269">
            <v>72.069999999999993</v>
          </cell>
        </row>
        <row r="270">
          <cell r="A270" t="str">
            <v>PAI-12</v>
          </cell>
          <cell r="B270" t="str">
            <v>FORN/ASSENT. DE GUIA PARA PAVER 9 X19 X 39 CM</v>
          </cell>
          <cell r="C270" t="str">
            <v>m</v>
          </cell>
          <cell r="D270">
            <v>23.21</v>
          </cell>
        </row>
        <row r="271">
          <cell r="A271" t="str">
            <v>PAI-13</v>
          </cell>
          <cell r="B271" t="str">
            <v>FORN/PLANTIO DE GRAMA EM LEIVAS C/ TERRA PRETA</v>
          </cell>
          <cell r="C271" t="str">
            <v>m²</v>
          </cell>
          <cell r="D271">
            <v>7.82</v>
          </cell>
        </row>
        <row r="272">
          <cell r="A272" t="str">
            <v>PAI-14</v>
          </cell>
          <cell r="B272" t="str">
            <v>FORN/ESPALHAMENTO DE TERRA PRETA</v>
          </cell>
          <cell r="C272" t="str">
            <v>m³</v>
          </cell>
          <cell r="D272">
            <v>36.979999999999997</v>
          </cell>
        </row>
        <row r="273">
          <cell r="A273" t="str">
            <v>PAI-15</v>
          </cell>
          <cell r="B273" t="str">
            <v>FORN/ASSENT. FINCADINHA DE GRANITO 8 X 15 CM</v>
          </cell>
          <cell r="C273" t="str">
            <v>m</v>
          </cell>
          <cell r="D273">
            <v>27.27</v>
          </cell>
        </row>
        <row r="274">
          <cell r="A274" t="str">
            <v>PAI-16</v>
          </cell>
          <cell r="B274" t="str">
            <v>ARRANCAMENTO DE LAJOTA DE CONCRETO 45 X 45 X 5 CM</v>
          </cell>
          <cell r="C274" t="str">
            <v>m²</v>
          </cell>
          <cell r="D274">
            <v>2.69</v>
          </cell>
        </row>
        <row r="275">
          <cell r="A275" t="str">
            <v>PAI-17</v>
          </cell>
          <cell r="B275" t="str">
            <v>ARRANCAMENTO DE BLOCO SEXTAVADO DE CONCRETO</v>
          </cell>
          <cell r="C275" t="str">
            <v>m²</v>
          </cell>
          <cell r="D275">
            <v>5.38</v>
          </cell>
        </row>
        <row r="276">
          <cell r="A276" t="str">
            <v>PAI-18</v>
          </cell>
          <cell r="B276" t="str">
            <v>ARRANCAMENTO DE LOUSAS DE GRANITO</v>
          </cell>
          <cell r="C276" t="str">
            <v>m²</v>
          </cell>
          <cell r="D276">
            <v>5.38</v>
          </cell>
        </row>
        <row r="277">
          <cell r="A277" t="str">
            <v>PAI-19</v>
          </cell>
          <cell r="B277" t="str">
            <v>ARRANCAMENTO DE PETIT-PAVET</v>
          </cell>
          <cell r="C277" t="str">
            <v>m²</v>
          </cell>
          <cell r="D277">
            <v>5.38</v>
          </cell>
        </row>
        <row r="278">
          <cell r="A278" t="str">
            <v>PAI-20</v>
          </cell>
          <cell r="B278" t="str">
            <v>ARRANCAMENTO DE FINCADINHA DE GRANITO</v>
          </cell>
          <cell r="C278" t="str">
            <v>m</v>
          </cell>
          <cell r="D278">
            <v>2.69</v>
          </cell>
        </row>
        <row r="279">
          <cell r="A279" t="str">
            <v>PAI-21</v>
          </cell>
          <cell r="B279" t="str">
            <v>ARRANCAMENTO DE GRAMA EM LEIVAS</v>
          </cell>
          <cell r="C279" t="str">
            <v>m²</v>
          </cell>
          <cell r="D279">
            <v>1.94</v>
          </cell>
        </row>
        <row r="280">
          <cell r="A280" t="str">
            <v>PAI-22</v>
          </cell>
          <cell r="B280" t="str">
            <v>ARRANCAMENTO DE BLOCOS DE CONCRETO TIPO PAVER</v>
          </cell>
          <cell r="C280" t="str">
            <v>m²</v>
          </cell>
          <cell r="D280">
            <v>5.38</v>
          </cell>
        </row>
        <row r="281">
          <cell r="A281" t="str">
            <v>PAI-23</v>
          </cell>
          <cell r="B281" t="str">
            <v>ARRANC/REASSENT. LAJOTAS DE CONCRETO 45 X 45 X 5 CM</v>
          </cell>
          <cell r="C281" t="str">
            <v>m²</v>
          </cell>
          <cell r="D281">
            <v>24.76</v>
          </cell>
        </row>
        <row r="282">
          <cell r="A282" t="str">
            <v>PAI-24</v>
          </cell>
          <cell r="B282" t="str">
            <v>ARRANC/REASSENT. BLOCOS SEXTAVADOS ESP = 8,0 CM</v>
          </cell>
          <cell r="C282" t="str">
            <v>m²</v>
          </cell>
          <cell r="D282">
            <v>28.66</v>
          </cell>
        </row>
        <row r="283">
          <cell r="A283" t="str">
            <v>PAI-25</v>
          </cell>
          <cell r="B283" t="str">
            <v>ARRANC/REASSENT. BLOCOS SEXTAVADOS ESP = 10,0 CM</v>
          </cell>
          <cell r="C283" t="str">
            <v>m²</v>
          </cell>
          <cell r="D283">
            <v>29.89</v>
          </cell>
        </row>
        <row r="284">
          <cell r="A284" t="str">
            <v>PAI-26</v>
          </cell>
          <cell r="B284" t="str">
            <v>ARRANC/REASSENT. LOUSAS DE GRANITO</v>
          </cell>
          <cell r="C284" t="str">
            <v>m²</v>
          </cell>
          <cell r="D284">
            <v>40.200000000000003</v>
          </cell>
        </row>
        <row r="285">
          <cell r="A285" t="str">
            <v>PAI-27</v>
          </cell>
          <cell r="B285" t="str">
            <v>ARRANC/REASSENT. PETIT-PAVET</v>
          </cell>
          <cell r="C285" t="str">
            <v>m²</v>
          </cell>
          <cell r="D285">
            <v>49.27</v>
          </cell>
        </row>
        <row r="286">
          <cell r="A286" t="str">
            <v>PAI-28</v>
          </cell>
          <cell r="B286" t="str">
            <v>ARRANC/REASSENT. FINCADINHA DE GRANITO</v>
          </cell>
          <cell r="C286" t="str">
            <v>m</v>
          </cell>
          <cell r="D286">
            <v>9.3800000000000008</v>
          </cell>
        </row>
        <row r="287">
          <cell r="A287" t="str">
            <v>PAI-29</v>
          </cell>
          <cell r="B287" t="str">
            <v>ARRANC/REASSENT. DE BLOCOS DE CONCRETO TIPO PAVER</v>
          </cell>
          <cell r="C287" t="str">
            <v>m²</v>
          </cell>
          <cell r="D287">
            <v>25.05</v>
          </cell>
        </row>
        <row r="288">
          <cell r="A288" t="str">
            <v>PAI-30</v>
          </cell>
          <cell r="B288" t="str">
            <v>ARRANC/REASSENT. GRAMA EM LEIVAS C/ TERRA PRETA</v>
          </cell>
          <cell r="C288" t="str">
            <v>m²</v>
          </cell>
          <cell r="D288">
            <v>6.52</v>
          </cell>
        </row>
        <row r="289">
          <cell r="A289" t="str">
            <v>PAI-31</v>
          </cell>
          <cell r="B289" t="str">
            <v>IMPLANTAÇÃO DE RAMPA PARA DEFICIENTE, COM LAJOTA TÁTIL DE ALERTA NAS LATERAIS, INCLUSIVE PINTURA, MEDINDO: 2,20 X 1,20 X 1,80 M.</v>
          </cell>
          <cell r="C289" t="str">
            <v>ud</v>
          </cell>
          <cell r="D289">
            <v>360.67</v>
          </cell>
        </row>
        <row r="290">
          <cell r="A290" t="str">
            <v>PAI-32</v>
          </cell>
          <cell r="B290" t="str">
            <v>ROÇADA COM ROÇADEIRA COSTAL, INCLUSIVE REMOÇÃO DE ENTULHOS</v>
          </cell>
          <cell r="C290" t="str">
            <v>m²</v>
          </cell>
          <cell r="D290">
            <v>0.16</v>
          </cell>
        </row>
        <row r="291">
          <cell r="A291" t="str">
            <v>PAI-33</v>
          </cell>
          <cell r="B291" t="str">
            <v>CORTE DE ÁRVORES Ø ATÉ 0,20 M, INCLUSIVE DESTOCAMENTO E TRANSPORTE</v>
          </cell>
          <cell r="C291" t="str">
            <v>ud</v>
          </cell>
          <cell r="D291">
            <v>37.4</v>
          </cell>
        </row>
        <row r="292">
          <cell r="A292" t="str">
            <v>PAI-34</v>
          </cell>
          <cell r="B292" t="str">
            <v>CORTE DE ÁRVORES Ø 0,20 M ATÉ 0,40 M, INCLUSIVE TRANSPORTE</v>
          </cell>
          <cell r="C292" t="str">
            <v>ud</v>
          </cell>
          <cell r="D292">
            <v>74.81</v>
          </cell>
        </row>
        <row r="293">
          <cell r="A293" t="str">
            <v>PAI-35</v>
          </cell>
          <cell r="B293" t="str">
            <v>CORTE DE ÁRVORES Ø 0,40 M ATÉ 0,60 M, INCLUSIVE TRANSPORTE</v>
          </cell>
          <cell r="C293" t="str">
            <v>ud</v>
          </cell>
          <cell r="D293">
            <v>99.75</v>
          </cell>
        </row>
        <row r="294">
          <cell r="A294" t="str">
            <v>PAI-36</v>
          </cell>
          <cell r="B294" t="str">
            <v>CORTE DE ÁRVORES Ø 0,60 M ATÉ 0,80 M, INCLUSIVE TRANSPORTE</v>
          </cell>
          <cell r="C294" t="str">
            <v>ud</v>
          </cell>
          <cell r="D294">
            <v>195.26</v>
          </cell>
        </row>
        <row r="295">
          <cell r="A295" t="str">
            <v>PAI-37</v>
          </cell>
          <cell r="B295" t="str">
            <v>DESTOCAMENTO DE ÁRVORES Ø 0,20 M ATÉ 0,40 M, INCLUSIVE TRANSPORTE</v>
          </cell>
          <cell r="C295" t="str">
            <v>ud</v>
          </cell>
          <cell r="D295">
            <v>62.06</v>
          </cell>
        </row>
        <row r="296">
          <cell r="A296" t="str">
            <v>PAI-38</v>
          </cell>
          <cell r="B296" t="str">
            <v>DESTOCAMENTO DE ÁRVORES Ø 0,40 M ATÉ 0,60 M, INCLUSIVE TRANSPORTE</v>
          </cell>
          <cell r="C296" t="str">
            <v>ud</v>
          </cell>
          <cell r="D296">
            <v>105.66</v>
          </cell>
        </row>
        <row r="297">
          <cell r="A297" t="str">
            <v>PAI-39</v>
          </cell>
          <cell r="B297" t="str">
            <v>DESTOCAMENTO DE ÁRVORES Ø 0,60 M ATÉ 0,80 M, INCLUSIVE TRANSPORTE</v>
          </cell>
          <cell r="C297" t="str">
            <v>ud</v>
          </cell>
          <cell r="D297">
            <v>140.87</v>
          </cell>
        </row>
        <row r="298">
          <cell r="A298" t="str">
            <v>PAI-40</v>
          </cell>
          <cell r="B298" t="str">
            <v>IMPLANTAÇÃO DE RAMPA PARA DEFICIENTE, COM 03 LAJOTAS TÁTIL DE ALERTA, SEM PINTURA, MEDINDO: 2,20 X 1,20 X 1,80 M.</v>
          </cell>
          <cell r="C298" t="str">
            <v>ud</v>
          </cell>
          <cell r="D298">
            <v>231.72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B5" t="str">
            <v>GALERIA DE ÁGUAS PLUVIAIS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GAP-1</v>
          </cell>
          <cell r="B7" t="str">
            <v>ESCAVAÇÃO MANUAL DE VALAS</v>
          </cell>
          <cell r="C7" t="str">
            <v>m³</v>
          </cell>
          <cell r="D7">
            <v>34.229999999999997</v>
          </cell>
        </row>
        <row r="8">
          <cell r="A8" t="str">
            <v>GAP-2</v>
          </cell>
          <cell r="B8" t="str">
            <v>ESCAVAÇÃO MECÂNICA DE VALAS</v>
          </cell>
          <cell r="C8" t="str">
            <v>m³</v>
          </cell>
          <cell r="D8">
            <v>7.19</v>
          </cell>
        </row>
        <row r="9">
          <cell r="A9" t="str">
            <v>GAP-3</v>
          </cell>
          <cell r="B9" t="str">
            <v>REATERRO MANUAL DE VALAS C/APILOAMENTO</v>
          </cell>
          <cell r="C9" t="str">
            <v>m³</v>
          </cell>
          <cell r="D9">
            <v>18.25</v>
          </cell>
        </row>
        <row r="10">
          <cell r="A10" t="str">
            <v>GAP-4</v>
          </cell>
          <cell r="B10" t="str">
            <v>REATERRO MECÂNICO DE VALAS C/APILOAMENTO</v>
          </cell>
          <cell r="C10" t="str">
            <v>m³</v>
          </cell>
          <cell r="D10">
            <v>4.8</v>
          </cell>
        </row>
        <row r="11">
          <cell r="A11" t="str">
            <v>GAP-5</v>
          </cell>
          <cell r="B11" t="str">
            <v>COMPACTAÇÃO DE ATERRO COM SAPO MECÂNICO</v>
          </cell>
          <cell r="C11" t="str">
            <v>m³</v>
          </cell>
          <cell r="D11">
            <v>9.08</v>
          </cell>
        </row>
        <row r="12">
          <cell r="A12" t="str">
            <v>GAP-6</v>
          </cell>
          <cell r="B12" t="str">
            <v>CARGA MECÂNICA DE MATERIAL EM CAMINHÃO</v>
          </cell>
          <cell r="C12" t="str">
            <v>m³</v>
          </cell>
          <cell r="D12">
            <v>1.1299999999999999</v>
          </cell>
        </row>
        <row r="13">
          <cell r="A13" t="str">
            <v>GAP-7</v>
          </cell>
          <cell r="B13" t="str">
            <v>CARGA MANUAL DE MATERIAL EM CAMINHÃO</v>
          </cell>
          <cell r="C13" t="str">
            <v>m³</v>
          </cell>
          <cell r="D13">
            <v>3.8</v>
          </cell>
        </row>
        <row r="14">
          <cell r="A14" t="str">
            <v>GAP-8</v>
          </cell>
          <cell r="B14" t="str">
            <v>MATERIAL DE EMPRÉSTIMO PARA ATERRO (S/TRANSPORTE)</v>
          </cell>
          <cell r="C14" t="str">
            <v>m³</v>
          </cell>
          <cell r="D14">
            <v>3.79</v>
          </cell>
        </row>
        <row r="15">
          <cell r="A15" t="str">
            <v>GAP-9</v>
          </cell>
          <cell r="B15" t="str">
            <v>TRANSP. DE MATERIAIS  DMT ATÉ 500m</v>
          </cell>
          <cell r="C15" t="str">
            <v>m³</v>
          </cell>
          <cell r="D15">
            <v>1.1299999999999999</v>
          </cell>
        </row>
        <row r="16">
          <cell r="A16" t="str">
            <v>GAP-10</v>
          </cell>
          <cell r="B16" t="str">
            <v>TRANSP. DE MATERIAIS  DMT 501 a 1.000m</v>
          </cell>
          <cell r="C16" t="str">
            <v>m³</v>
          </cell>
          <cell r="D16">
            <v>1.4</v>
          </cell>
        </row>
        <row r="17">
          <cell r="A17" t="str">
            <v>GAP-11</v>
          </cell>
          <cell r="B17" t="str">
            <v>TRANSP. DE MATERIAIS  DMT 1.001 a 5.000m</v>
          </cell>
          <cell r="C17" t="str">
            <v>m³</v>
          </cell>
          <cell r="D17">
            <v>3.5</v>
          </cell>
        </row>
        <row r="18">
          <cell r="A18" t="str">
            <v>GAP-12</v>
          </cell>
          <cell r="B18" t="str">
            <v>TRANSP. DE MATERIAIS  DMT 5.001 a 10.000m</v>
          </cell>
          <cell r="C18" t="str">
            <v>m³</v>
          </cell>
          <cell r="D18">
            <v>6.12</v>
          </cell>
        </row>
        <row r="19">
          <cell r="A19" t="str">
            <v>GAP-13</v>
          </cell>
          <cell r="B19" t="str">
            <v>TRANSP. DE MATERIAIS  DMT 10.001 a 15.000m</v>
          </cell>
          <cell r="C19" t="str">
            <v>m³</v>
          </cell>
          <cell r="D19">
            <v>8.73</v>
          </cell>
        </row>
        <row r="20">
          <cell r="A20" t="str">
            <v>GAP-14</v>
          </cell>
          <cell r="B20" t="str">
            <v>TRANSP. DE MATERIAIS  DMT 15.001 a 20.000m</v>
          </cell>
          <cell r="C20" t="str">
            <v>m³</v>
          </cell>
          <cell r="D20">
            <v>11.36</v>
          </cell>
        </row>
        <row r="21">
          <cell r="A21" t="str">
            <v>GAP-15</v>
          </cell>
          <cell r="B21" t="str">
            <v>TRANSP. DE MATERIAIS  DMT ACIMA DE 20.001m</v>
          </cell>
          <cell r="C21" t="str">
            <v>m³.km</v>
          </cell>
          <cell r="D21">
            <v>0.56999999999999995</v>
          </cell>
        </row>
        <row r="22">
          <cell r="A22" t="str">
            <v>GAP-16</v>
          </cell>
          <cell r="B22" t="str">
            <v>FORNEC/ASSENT. TUBO DE CONCRETO Ø 0,20 M SIMPLES P.S.</v>
          </cell>
          <cell r="C22" t="str">
            <v>m</v>
          </cell>
          <cell r="D22">
            <v>22.45</v>
          </cell>
        </row>
        <row r="23">
          <cell r="A23" t="str">
            <v>GAP-17</v>
          </cell>
          <cell r="B23" t="str">
            <v>FORNEC/ASSENT. TUBO DE CONCRETO Ø 0,30 M SIMPLES P.S.</v>
          </cell>
          <cell r="C23" t="str">
            <v>m</v>
          </cell>
          <cell r="D23">
            <v>26.54</v>
          </cell>
        </row>
        <row r="24">
          <cell r="A24" t="str">
            <v>GAP-18</v>
          </cell>
          <cell r="B24" t="str">
            <v>FORNEC/ASSENT. TUBO DE CONCRETO Ø 0,40 M SIMPLES P.S.</v>
          </cell>
          <cell r="C24" t="str">
            <v>m</v>
          </cell>
          <cell r="D24">
            <v>32.950000000000003</v>
          </cell>
        </row>
        <row r="25">
          <cell r="A25" t="str">
            <v>GAP-19</v>
          </cell>
          <cell r="B25" t="str">
            <v>FORNEC/ASSENT. TUBO DE CONCRETO Ø 0,40 M ARMADO P.A-1</v>
          </cell>
          <cell r="C25" t="str">
            <v>m</v>
          </cell>
          <cell r="D25">
            <v>50.52</v>
          </cell>
        </row>
        <row r="26">
          <cell r="A26" t="str">
            <v>GAP-20</v>
          </cell>
          <cell r="B26" t="str">
            <v>FORNEC/ASSENT. MEIA CANA DE CONCRETO Ø 0,40 M</v>
          </cell>
          <cell r="C26" t="str">
            <v>m</v>
          </cell>
          <cell r="D26">
            <v>31.16</v>
          </cell>
        </row>
        <row r="27">
          <cell r="A27" t="str">
            <v>GAP-21</v>
          </cell>
          <cell r="B27" t="str">
            <v>FORNEC/ASSENT. TUBO DE CONCRETO Ø 0,50M SIMPLES P.S.</v>
          </cell>
          <cell r="C27" t="str">
            <v>m</v>
          </cell>
          <cell r="D27">
            <v>50.48</v>
          </cell>
        </row>
        <row r="28">
          <cell r="A28" t="str">
            <v>GAP-22</v>
          </cell>
          <cell r="B28" t="str">
            <v>FORNEC/ASSENT. TUBO DE CONCRETO Ø 0,50M P.A-1</v>
          </cell>
          <cell r="C28" t="str">
            <v>m</v>
          </cell>
          <cell r="D28">
            <v>73.23</v>
          </cell>
        </row>
        <row r="29">
          <cell r="A29" t="str">
            <v>GAP-23</v>
          </cell>
          <cell r="B29" t="str">
            <v>FORNEC/ASSENT. TUBO DE CONCRETO Ø 0,60M SIMPLES P.S.</v>
          </cell>
          <cell r="C29" t="str">
            <v>m</v>
          </cell>
          <cell r="D29">
            <v>59.51</v>
          </cell>
        </row>
        <row r="30">
          <cell r="A30" t="str">
            <v>GAP-24</v>
          </cell>
          <cell r="B30" t="str">
            <v>FORNEC/ASSENT. TUBO DE CONCRETO Ø 0,60M P.A-1</v>
          </cell>
          <cell r="C30" t="str">
            <v>m</v>
          </cell>
          <cell r="D30">
            <v>92.95</v>
          </cell>
        </row>
        <row r="31">
          <cell r="A31" t="str">
            <v>GAP-25</v>
          </cell>
          <cell r="B31" t="str">
            <v>FORNEC/ASSENT. TUBO DE CONCRETO Ø 0,80M P.A-1</v>
          </cell>
          <cell r="C31" t="str">
            <v>m</v>
          </cell>
          <cell r="D31">
            <v>141.83000000000001</v>
          </cell>
        </row>
        <row r="32">
          <cell r="A32" t="str">
            <v>GAP-26</v>
          </cell>
          <cell r="B32" t="str">
            <v>FORNEC/ASSENT. TUBO DE CONCRETO Ø 0,80M P.A-2</v>
          </cell>
          <cell r="C32" t="str">
            <v>m</v>
          </cell>
          <cell r="D32">
            <v>165.74</v>
          </cell>
        </row>
        <row r="33">
          <cell r="A33" t="str">
            <v>GAP-27</v>
          </cell>
          <cell r="B33" t="str">
            <v>FORNEC/ASSENT. TUBO DE CONCRETO Ø 1,00M P.A-1</v>
          </cell>
          <cell r="C33" t="str">
            <v>m</v>
          </cell>
          <cell r="D33">
            <v>218.33</v>
          </cell>
        </row>
        <row r="34">
          <cell r="A34" t="str">
            <v>GAP-28</v>
          </cell>
          <cell r="B34" t="str">
            <v>FORNEC/ASSENT. TUBO DE CONCRETO Ø 1,00M P.A-2</v>
          </cell>
          <cell r="C34" t="str">
            <v>m</v>
          </cell>
          <cell r="D34">
            <v>258.44</v>
          </cell>
        </row>
        <row r="35">
          <cell r="A35" t="str">
            <v>GAP-29</v>
          </cell>
          <cell r="B35" t="str">
            <v>FORNEC/ASSENT. TUBO DE CONCRETO Ø 1,20M P.A-1</v>
          </cell>
          <cell r="C35" t="str">
            <v>m</v>
          </cell>
          <cell r="D35">
            <v>319.16000000000003</v>
          </cell>
        </row>
        <row r="36">
          <cell r="A36" t="str">
            <v>GAP-30</v>
          </cell>
          <cell r="B36" t="str">
            <v>FORNEC/ASSENT. TUBO DE CONCRETO Ø 1,20M P.A-2</v>
          </cell>
          <cell r="C36" t="str">
            <v>m</v>
          </cell>
          <cell r="D36">
            <v>378.04</v>
          </cell>
        </row>
        <row r="37">
          <cell r="A37" t="str">
            <v>GAP-31</v>
          </cell>
          <cell r="B37" t="str">
            <v>FORNEC/ASSENT. TUBO DE CONCRETO Ø 1,50M P.A-1</v>
          </cell>
          <cell r="C37" t="str">
            <v>m</v>
          </cell>
          <cell r="D37">
            <v>459.88</v>
          </cell>
        </row>
        <row r="38">
          <cell r="A38" t="str">
            <v>GAP-32</v>
          </cell>
          <cell r="B38" t="str">
            <v>FORNEC/ASSENT. TUBO DE CONCRETO Ø 1,50M P.A-2</v>
          </cell>
          <cell r="C38" t="str">
            <v>m</v>
          </cell>
          <cell r="D38">
            <v>561.07000000000005</v>
          </cell>
        </row>
        <row r="39">
          <cell r="A39" t="str">
            <v>GAP-33</v>
          </cell>
          <cell r="B39" t="str">
            <v>FORNEC/ASSENT. TUBO DE CONCRETO Ø 1,80M P.A-2</v>
          </cell>
          <cell r="C39" t="str">
            <v>m</v>
          </cell>
          <cell r="D39">
            <v>1266.1099999999999</v>
          </cell>
        </row>
        <row r="40">
          <cell r="A40" t="str">
            <v>GAP-34</v>
          </cell>
          <cell r="B40" t="str">
            <v>FORNEC/ASSENT. TUBO DE CONCRETO Ø 2,00M P.A-2</v>
          </cell>
          <cell r="C40" t="str">
            <v>m</v>
          </cell>
          <cell r="D40">
            <v>1622.15</v>
          </cell>
        </row>
        <row r="41">
          <cell r="A41" t="str">
            <v>GAP-35</v>
          </cell>
          <cell r="B41" t="str">
            <v>FORNEC/ASSENT. TUBO DE CONCRETO Ø 2,20M P.A-2</v>
          </cell>
          <cell r="C41" t="str">
            <v>m</v>
          </cell>
          <cell r="D41">
            <v>2022.56</v>
          </cell>
        </row>
        <row r="42">
          <cell r="A42" t="str">
            <v>GAP-36</v>
          </cell>
          <cell r="B42" t="str">
            <v>ARRANCAMENTO DE TUBO DE CONCRETO Ø 0,20M</v>
          </cell>
          <cell r="C42" t="str">
            <v>m</v>
          </cell>
          <cell r="D42">
            <v>4.5599999999999996</v>
          </cell>
        </row>
        <row r="43">
          <cell r="A43" t="str">
            <v>GAP-37</v>
          </cell>
          <cell r="B43" t="str">
            <v>ARRANCAMENTO DE TUBO DE CONCRETO Ø 0,30M</v>
          </cell>
          <cell r="C43" t="str">
            <v>m</v>
          </cell>
          <cell r="D43">
            <v>4.5599999999999996</v>
          </cell>
        </row>
        <row r="44">
          <cell r="A44" t="str">
            <v>GAP-38</v>
          </cell>
          <cell r="B44" t="str">
            <v>ARRANCAMENTO DE TUBO DE CONCRETO Ø 0,40M</v>
          </cell>
          <cell r="C44" t="str">
            <v>m</v>
          </cell>
          <cell r="D44">
            <v>4.9000000000000004</v>
          </cell>
        </row>
        <row r="45">
          <cell r="A45" t="str">
            <v>GAP-39</v>
          </cell>
          <cell r="B45" t="str">
            <v>ARRANCAMENTO DE TUBO DE CONCRETO Ø 0,50M</v>
          </cell>
          <cell r="C45" t="str">
            <v>m</v>
          </cell>
          <cell r="D45">
            <v>6.41</v>
          </cell>
        </row>
        <row r="46">
          <cell r="A46" t="str">
            <v>GAP-40</v>
          </cell>
          <cell r="B46" t="str">
            <v>ARRANCAMENTO DE TUBO DE CONCRETO Ø 0,60M</v>
          </cell>
          <cell r="C46" t="str">
            <v>m</v>
          </cell>
          <cell r="D46">
            <v>6.56</v>
          </cell>
        </row>
        <row r="47">
          <cell r="A47" t="str">
            <v>GAP-41</v>
          </cell>
          <cell r="B47" t="str">
            <v>ARRANCAMENTO DE TUBO DE CONCRETO Ø 0,80M</v>
          </cell>
          <cell r="C47" t="str">
            <v>m</v>
          </cell>
          <cell r="D47">
            <v>6.77</v>
          </cell>
        </row>
        <row r="48">
          <cell r="A48" t="str">
            <v>GAP-42</v>
          </cell>
          <cell r="B48" t="str">
            <v>ARRANCAMENTO DE TUBO DE CONCRETO Ø 1,00M</v>
          </cell>
          <cell r="C48" t="str">
            <v>m</v>
          </cell>
          <cell r="D48">
            <v>9.5</v>
          </cell>
        </row>
        <row r="49">
          <cell r="A49" t="str">
            <v>GAP-43</v>
          </cell>
          <cell r="B49" t="str">
            <v>ARRANCAMENTO DE TUBO DE CONCRETO Ø 1,20M</v>
          </cell>
          <cell r="C49" t="str">
            <v>m</v>
          </cell>
          <cell r="D49">
            <v>20.260000000000002</v>
          </cell>
        </row>
        <row r="50">
          <cell r="A50" t="str">
            <v>GAP-44</v>
          </cell>
          <cell r="B50" t="str">
            <v>ARRANCAMENTO DE TUBO DE CONCRETO Ø 1,50M</v>
          </cell>
          <cell r="C50" t="str">
            <v>m</v>
          </cell>
          <cell r="D50">
            <v>28.92</v>
          </cell>
        </row>
        <row r="51">
          <cell r="A51" t="str">
            <v>GAP-45</v>
          </cell>
          <cell r="B51" t="str">
            <v>ARRANCAMENTO DE TUBO DE CONCRETO Ø 1,80M</v>
          </cell>
          <cell r="C51" t="str">
            <v>m</v>
          </cell>
          <cell r="D51">
            <v>44.8</v>
          </cell>
        </row>
        <row r="52">
          <cell r="A52" t="str">
            <v>GAP-46</v>
          </cell>
          <cell r="B52" t="str">
            <v>ARRANCAMENTO DE TUBO DE CONCRETO Ø 2,00M</v>
          </cell>
          <cell r="C52" t="str">
            <v>m</v>
          </cell>
          <cell r="D52">
            <v>59.73</v>
          </cell>
        </row>
        <row r="53">
          <cell r="A53" t="str">
            <v>GAP-47</v>
          </cell>
          <cell r="B53" t="str">
            <v>ARRANCAMENTO DE TUBO DE CONCRETO Ø 2,20M</v>
          </cell>
          <cell r="C53" t="str">
            <v>m</v>
          </cell>
          <cell r="D53">
            <v>95.31</v>
          </cell>
        </row>
        <row r="54">
          <cell r="A54" t="str">
            <v>GAP-48</v>
          </cell>
          <cell r="B54" t="str">
            <v>ASSENTAMENTO DE TUBO DE CONCRETO Ø 0,20M</v>
          </cell>
          <cell r="C54" t="str">
            <v>m</v>
          </cell>
          <cell r="D54">
            <v>6.73</v>
          </cell>
        </row>
        <row r="55">
          <cell r="A55" t="str">
            <v>GAP-49</v>
          </cell>
          <cell r="B55" t="str">
            <v>ASSENTAMENTO DE TUBO DE CONCRETO Ø 0,30M</v>
          </cell>
          <cell r="C55" t="str">
            <v>m</v>
          </cell>
          <cell r="D55">
            <v>6.81</v>
          </cell>
        </row>
        <row r="56">
          <cell r="A56" t="str">
            <v>GAP-50</v>
          </cell>
          <cell r="B56" t="str">
            <v>ASSENTAMENTO DE TUBO DE CONCRETO Ø 0,40M</v>
          </cell>
          <cell r="C56" t="str">
            <v>m</v>
          </cell>
          <cell r="D56">
            <v>6.16</v>
          </cell>
        </row>
        <row r="57">
          <cell r="A57" t="str">
            <v>GAP-51</v>
          </cell>
          <cell r="B57" t="str">
            <v>ASSENTAMENTO DE TUBO DE CONCRETO Ø 0,50M</v>
          </cell>
          <cell r="C57" t="str">
            <v>m</v>
          </cell>
          <cell r="D57">
            <v>9.34</v>
          </cell>
        </row>
        <row r="58">
          <cell r="A58" t="str">
            <v>GAP-52</v>
          </cell>
          <cell r="B58" t="str">
            <v>ASSENTAMENTO DE TUBO DE CONCRETO Ø 0,60M</v>
          </cell>
          <cell r="C58" t="str">
            <v>m</v>
          </cell>
          <cell r="D58">
            <v>9.89</v>
          </cell>
        </row>
        <row r="59">
          <cell r="A59" t="str">
            <v>GAP-53</v>
          </cell>
          <cell r="B59" t="str">
            <v>ASSENTAMENTO DE TUBO DE CONCRETO Ø 0,80M</v>
          </cell>
          <cell r="C59" t="str">
            <v>m</v>
          </cell>
          <cell r="D59">
            <v>11.01</v>
          </cell>
        </row>
        <row r="60">
          <cell r="A60" t="str">
            <v>GAP-54</v>
          </cell>
          <cell r="B60" t="str">
            <v>ASSENTAMENTO DE TUBO DE CONCRETO Ø 1,00M</v>
          </cell>
          <cell r="C60" t="str">
            <v>m</v>
          </cell>
          <cell r="D60">
            <v>18.559999999999999</v>
          </cell>
        </row>
        <row r="61">
          <cell r="A61" t="str">
            <v>GAP-55</v>
          </cell>
          <cell r="B61" t="str">
            <v>ASSENTAMENTO DE TUBO DE CONCRETO Ø 1,20M</v>
          </cell>
          <cell r="C61" t="str">
            <v>m</v>
          </cell>
          <cell r="D61">
            <v>32.630000000000003</v>
          </cell>
        </row>
        <row r="62">
          <cell r="A62" t="str">
            <v>GAP-56</v>
          </cell>
          <cell r="B62" t="str">
            <v>ASSENTAMENTO DE TUBO DE CONCRETO Ø 1,50M</v>
          </cell>
          <cell r="C62" t="str">
            <v>m</v>
          </cell>
          <cell r="D62">
            <v>48.86</v>
          </cell>
        </row>
        <row r="63">
          <cell r="A63" t="str">
            <v>GAP-57</v>
          </cell>
          <cell r="B63" t="str">
            <v>ASSENTAMENTO DE TUBO DE CONCRETO Ø 1,80M</v>
          </cell>
          <cell r="C63" t="str">
            <v>m</v>
          </cell>
          <cell r="D63">
            <v>76.099999999999994</v>
          </cell>
        </row>
        <row r="64">
          <cell r="A64" t="str">
            <v>GAP-58</v>
          </cell>
          <cell r="B64" t="str">
            <v>ASSENTAMENTO DE TUBO DE CONCRETO Ø 2,00M</v>
          </cell>
          <cell r="C64" t="str">
            <v>m</v>
          </cell>
          <cell r="D64">
            <v>103.64</v>
          </cell>
        </row>
        <row r="65">
          <cell r="A65" t="str">
            <v>GAP-59</v>
          </cell>
          <cell r="B65" t="str">
            <v>ASSENTAMENTO DE TUBO DE CONCRETO Ø 2,20M</v>
          </cell>
          <cell r="C65" t="str">
            <v>m</v>
          </cell>
          <cell r="D65">
            <v>161.72999999999999</v>
          </cell>
        </row>
        <row r="66">
          <cell r="A66" t="str">
            <v>GAP-60</v>
          </cell>
          <cell r="B66" t="str">
            <v>CAIXA DE CAPTAÇÃO SEM GRELHA</v>
          </cell>
          <cell r="C66" t="str">
            <v>ud</v>
          </cell>
          <cell r="D66">
            <v>429.78</v>
          </cell>
        </row>
        <row r="67">
          <cell r="A67" t="str">
            <v>GAP-61</v>
          </cell>
          <cell r="B67" t="str">
            <v>CAIXA DE CAPTAÇÃO C/GRELHA DE CONCRETO ARMADO</v>
          </cell>
          <cell r="C67" t="str">
            <v>ud</v>
          </cell>
          <cell r="D67">
            <v>489.72</v>
          </cell>
        </row>
        <row r="68">
          <cell r="A68" t="str">
            <v>GAP-62</v>
          </cell>
          <cell r="B68" t="str">
            <v>CAIXA DE CAPTAÇÃO DUPLA C/GRELHA DE CONCRETO ARMADO</v>
          </cell>
          <cell r="C68" t="str">
            <v>ud</v>
          </cell>
          <cell r="D68">
            <v>732.04</v>
          </cell>
        </row>
        <row r="69">
          <cell r="A69" t="str">
            <v>GAP-63</v>
          </cell>
          <cell r="B69" t="str">
            <v>CAIXA DE CAPTAÇÃO COM GRELHA DE FERRO FUNDIDO</v>
          </cell>
          <cell r="C69" t="str">
            <v>ud</v>
          </cell>
          <cell r="D69">
            <v>598.96</v>
          </cell>
        </row>
        <row r="70">
          <cell r="A70" t="str">
            <v>GAP-64</v>
          </cell>
          <cell r="B70" t="str">
            <v>CAIXA DE CAPTAÇÃO DUPLA C/GRELHA DE FERRO FUNDIDO</v>
          </cell>
          <cell r="C70" t="str">
            <v>ud</v>
          </cell>
          <cell r="D70">
            <v>950.52</v>
          </cell>
        </row>
        <row r="71">
          <cell r="A71" t="str">
            <v>GAP-65</v>
          </cell>
          <cell r="B71" t="str">
            <v>FORNEC/ASSENT. DE GRELHA DE CONCRETO ARMADO</v>
          </cell>
          <cell r="C71" t="str">
            <v>ud</v>
          </cell>
          <cell r="D71">
            <v>66.69</v>
          </cell>
        </row>
        <row r="72">
          <cell r="A72" t="str">
            <v>GAP-66</v>
          </cell>
          <cell r="B72" t="str">
            <v>FORNEC/ASSENT. DE GRELHA DE FERRO FUNDIDO</v>
          </cell>
          <cell r="C72" t="str">
            <v>ud</v>
          </cell>
          <cell r="D72">
            <v>175.93</v>
          </cell>
        </row>
        <row r="73">
          <cell r="A73" t="str">
            <v>GAP-67</v>
          </cell>
          <cell r="B73" t="str">
            <v>FORNEC/COLOCAÇÃO DE TAMPÃO DE FERRO FUNDIDO</v>
          </cell>
          <cell r="C73" t="str">
            <v>ud</v>
          </cell>
          <cell r="D73">
            <v>216.57</v>
          </cell>
        </row>
        <row r="74">
          <cell r="A74" t="str">
            <v>GAP-68</v>
          </cell>
          <cell r="B74" t="str">
            <v>FORNEC/ASSENT. DE BOCA DE LOBO</v>
          </cell>
          <cell r="C74" t="str">
            <v>ud</v>
          </cell>
          <cell r="D74">
            <v>28.01</v>
          </cell>
        </row>
        <row r="75">
          <cell r="A75" t="str">
            <v>GAP-69</v>
          </cell>
          <cell r="B75" t="str">
            <v>CAIXA DE LIGAÇÃO P/ TUBO DE Ø 0,40M</v>
          </cell>
          <cell r="C75" t="str">
            <v>ud</v>
          </cell>
          <cell r="D75">
            <v>705.32</v>
          </cell>
        </row>
        <row r="76">
          <cell r="A76" t="str">
            <v>GAP-70</v>
          </cell>
          <cell r="B76" t="str">
            <v>CAIXA DE LIGAÇÃO P/ TUBO DE Ø 0,50M</v>
          </cell>
          <cell r="C76" t="str">
            <v>ud</v>
          </cell>
          <cell r="D76">
            <v>852.36</v>
          </cell>
        </row>
        <row r="77">
          <cell r="A77" t="str">
            <v>GAP-71</v>
          </cell>
          <cell r="B77" t="str">
            <v>CAIXA DE LIGAÇÃO P/ TUBO DE Ø 0,60M</v>
          </cell>
          <cell r="C77" t="str">
            <v>ud</v>
          </cell>
          <cell r="D77">
            <v>857.44</v>
          </cell>
        </row>
        <row r="78">
          <cell r="A78" t="str">
            <v>GAP-72</v>
          </cell>
          <cell r="B78" t="str">
            <v>CAIXA DE LIGAÇÃO P/ TUBO DE Ø 0,80M</v>
          </cell>
          <cell r="C78" t="str">
            <v>ud</v>
          </cell>
          <cell r="D78">
            <v>1190.94</v>
          </cell>
        </row>
        <row r="79">
          <cell r="A79" t="str">
            <v>GAP-73</v>
          </cell>
          <cell r="B79" t="str">
            <v>CAIXA DE LIGAÇÃO P/ TUBO DE Ø 1,00M</v>
          </cell>
          <cell r="C79" t="str">
            <v>ud</v>
          </cell>
          <cell r="D79">
            <v>1385.3</v>
          </cell>
        </row>
        <row r="80">
          <cell r="A80" t="str">
            <v>GAP-74</v>
          </cell>
          <cell r="B80" t="str">
            <v>CAIXA DE LIGAÇÃO P/ TUBO DE Ø 1,20M</v>
          </cell>
          <cell r="C80" t="str">
            <v>ud</v>
          </cell>
          <cell r="D80">
            <v>1601.25</v>
          </cell>
        </row>
        <row r="81">
          <cell r="A81" t="str">
            <v>GAP-75</v>
          </cell>
          <cell r="B81" t="str">
            <v>CAIXA DE LIGAÇÃO P/ TUBO DE Ø 1,50M</v>
          </cell>
          <cell r="C81" t="str">
            <v>ud</v>
          </cell>
          <cell r="D81">
            <v>2248.88</v>
          </cell>
        </row>
        <row r="82">
          <cell r="A82" t="str">
            <v>GAP-76</v>
          </cell>
          <cell r="B82" t="str">
            <v>CAIXA DE LIGAÇÃO P/ TUBO DE Ø 1,80M</v>
          </cell>
          <cell r="C82" t="str">
            <v>ud</v>
          </cell>
          <cell r="D82">
            <v>2565.35</v>
          </cell>
        </row>
        <row r="83">
          <cell r="A83" t="str">
            <v>GAP-77</v>
          </cell>
          <cell r="B83" t="str">
            <v>CAIXA DE LIGAÇÃO P/ TUBO DE Ø 2,00M</v>
          </cell>
          <cell r="C83" t="str">
            <v>ud</v>
          </cell>
          <cell r="D83">
            <v>3544.25</v>
          </cell>
        </row>
        <row r="84">
          <cell r="A84" t="str">
            <v>GAP-78</v>
          </cell>
          <cell r="B84" t="str">
            <v>CAIXA DE LIGAÇÃO P/ TUBO DE Ø 2,20M</v>
          </cell>
          <cell r="C84" t="str">
            <v>ud</v>
          </cell>
          <cell r="D84">
            <v>3871.65</v>
          </cell>
        </row>
        <row r="85">
          <cell r="A85" t="str">
            <v>GAP-79</v>
          </cell>
          <cell r="B85" t="str">
            <v>CAIXA DE QUEDA P/ TUBO DE Ø 0,40M E ALTURA ATÉ 0,50m</v>
          </cell>
          <cell r="C85" t="str">
            <v>ud</v>
          </cell>
          <cell r="D85">
            <v>1024.82</v>
          </cell>
        </row>
        <row r="86">
          <cell r="A86" t="str">
            <v>GAP-80</v>
          </cell>
          <cell r="B86" t="str">
            <v>CAIXA DE QUEDA P/ TUBO DE Ø 0,40M E ALTURA DE 0,50M ATÉ 1,0M</v>
          </cell>
          <cell r="C86" t="str">
            <v>ud</v>
          </cell>
          <cell r="D86">
            <v>1343.97</v>
          </cell>
        </row>
        <row r="87">
          <cell r="A87" t="str">
            <v>GAP-81</v>
          </cell>
          <cell r="B87" t="str">
            <v>CAIXA DE QUEDA P/ TUBO DE Ø 0,40M E ALTURA DE 1,0M ATÉ 1,50M</v>
          </cell>
          <cell r="C87" t="str">
            <v>ud</v>
          </cell>
          <cell r="D87">
            <v>1663.48</v>
          </cell>
        </row>
        <row r="88">
          <cell r="A88" t="str">
            <v>GAP-82</v>
          </cell>
          <cell r="B88" t="str">
            <v>CAIXA DE QUEDA P/ TUBO DE Ø 0,40M E ALTURA DE 1,50M ATÉ 2,00M</v>
          </cell>
          <cell r="C88" t="str">
            <v>ud</v>
          </cell>
          <cell r="D88">
            <v>1988.95</v>
          </cell>
        </row>
        <row r="89">
          <cell r="A89" t="str">
            <v>GAP-83</v>
          </cell>
          <cell r="B89" t="str">
            <v>CAIXA DE QUEDA P/ TUBO DE Ø 0,50M E ALTURA ATÉ 0,50M</v>
          </cell>
          <cell r="C89" t="str">
            <v>ud</v>
          </cell>
          <cell r="D89">
            <v>1204.1099999999999</v>
          </cell>
        </row>
        <row r="90">
          <cell r="A90" t="str">
            <v>GAP-84</v>
          </cell>
          <cell r="B90" t="str">
            <v>CAIXA DE QUEDA P/ TUBO DE Ø 0,50M E ALTURA DE 0,50M ATÉ 1,00M</v>
          </cell>
          <cell r="C90" t="str">
            <v>ud</v>
          </cell>
          <cell r="D90">
            <v>1561.48</v>
          </cell>
        </row>
        <row r="91">
          <cell r="A91" t="str">
            <v>GAP-85</v>
          </cell>
          <cell r="B91" t="str">
            <v>CAIXA DE QUEDA P/ TUBO DE Ø 0,50M E ALTURA DE 1,00M ATÉ 1,50M</v>
          </cell>
          <cell r="C91" t="str">
            <v>ud</v>
          </cell>
          <cell r="D91">
            <v>1919.21</v>
          </cell>
        </row>
        <row r="92">
          <cell r="A92" t="str">
            <v>GAP-86</v>
          </cell>
          <cell r="B92" t="str">
            <v>CAIXA DE QUEDA P/ TUBO DE Ø 0,50M E ALTURA DE 1,50M ATÉ 2,00M</v>
          </cell>
          <cell r="C92" t="str">
            <v>ud</v>
          </cell>
          <cell r="D92">
            <v>2270.9699999999998</v>
          </cell>
        </row>
        <row r="93">
          <cell r="A93" t="str">
            <v>GAP-87</v>
          </cell>
          <cell r="B93" t="str">
            <v>CAIXA DE QUEDA P/ TUBO DE Ø 0,60M E ALTURA ATÉ 0,50M</v>
          </cell>
          <cell r="C93" t="str">
            <v>ud</v>
          </cell>
          <cell r="D93">
            <v>1247.4100000000001</v>
          </cell>
        </row>
        <row r="94">
          <cell r="A94" t="str">
            <v>GAP-88</v>
          </cell>
          <cell r="B94" t="str">
            <v>CAIXA DE QUEDA P/ TUBO DE Ø 0,60M E ALTURA DE 0,50M ATÉ 1,00M</v>
          </cell>
          <cell r="C94" t="str">
            <v>ud</v>
          </cell>
          <cell r="D94">
            <v>1637.03</v>
          </cell>
        </row>
        <row r="95">
          <cell r="A95" t="str">
            <v>GAP-89</v>
          </cell>
          <cell r="B95" t="str">
            <v>CAIXA DE QUEDA P/ TUBO DE Ø 0,60M E ALTURA DE 1,00M ATÉ 1,50M</v>
          </cell>
          <cell r="C95" t="str">
            <v>ud</v>
          </cell>
          <cell r="D95">
            <v>1674.96</v>
          </cell>
        </row>
        <row r="96">
          <cell r="A96" t="str">
            <v>GAP-90</v>
          </cell>
          <cell r="B96" t="str">
            <v>CAIXA DE QUEDA P/ TUBO DE Ø 0,60M E ALTURA DE 1,50M ATÉ 2,00M</v>
          </cell>
          <cell r="C96" t="str">
            <v>ud</v>
          </cell>
          <cell r="D96">
            <v>2417</v>
          </cell>
        </row>
        <row r="97">
          <cell r="A97" t="str">
            <v>GAP-91</v>
          </cell>
          <cell r="B97" t="str">
            <v>CAIXA DE QUEDA P/ TUBO DE Ø 0,80M E ALTURA ATÉ 0,50M</v>
          </cell>
          <cell r="C97" t="str">
            <v>ud</v>
          </cell>
          <cell r="D97">
            <v>1619.52</v>
          </cell>
        </row>
        <row r="98">
          <cell r="A98" t="str">
            <v>GAP-92</v>
          </cell>
          <cell r="B98" t="str">
            <v>CAIXA DE QUEDA P/ TUBO DE Ø 0,80M E ALTURA DE 0,50M ATÉ 1,00M</v>
          </cell>
          <cell r="C98" t="str">
            <v>ud</v>
          </cell>
          <cell r="D98">
            <v>2047.72</v>
          </cell>
        </row>
        <row r="99">
          <cell r="A99" t="str">
            <v>GAP-93</v>
          </cell>
          <cell r="B99" t="str">
            <v>CAIXA DE QUEDA P/ TUBO DE Ø 0,80M E ALTURA DE 1,00M ATÉ 1,50M</v>
          </cell>
          <cell r="C99" t="str">
            <v>ud</v>
          </cell>
          <cell r="D99">
            <v>2469.96</v>
          </cell>
        </row>
        <row r="100">
          <cell r="A100" t="str">
            <v>GAP-94</v>
          </cell>
          <cell r="B100" t="str">
            <v>CAIXA DE QUEDA P/ TUBO DE Ø 0,80M E ALTURA DE 1,50M ATÉ 2,00M</v>
          </cell>
          <cell r="C100" t="str">
            <v>ud</v>
          </cell>
          <cell r="D100">
            <v>2897.81</v>
          </cell>
        </row>
        <row r="101">
          <cell r="A101" t="str">
            <v>GAP-95</v>
          </cell>
          <cell r="B101" t="str">
            <v>CAIXA DE QUEDA P/ TUBO DE Ø 1,00M E ALTURA ATÉ 0,50M</v>
          </cell>
          <cell r="C101" t="str">
            <v>ud</v>
          </cell>
          <cell r="D101">
            <v>1845.4</v>
          </cell>
        </row>
        <row r="102">
          <cell r="A102" t="str">
            <v>GAP-96</v>
          </cell>
          <cell r="B102" t="str">
            <v>CAIXA DE QUEDA P/ TUBO DE Ø 1,00M E ALTURA DE 0,50M ATÉ 1,00M</v>
          </cell>
          <cell r="C102" t="str">
            <v>ud</v>
          </cell>
          <cell r="D102">
            <v>2305.86</v>
          </cell>
        </row>
        <row r="103">
          <cell r="A103" t="str">
            <v>GAP-97</v>
          </cell>
          <cell r="B103" t="str">
            <v>CAIXA DE QUEDA P/ TUBO DE Ø 1,00M E ALTURA DE 1,00M ATÉ 1,50M</v>
          </cell>
          <cell r="C103" t="str">
            <v>ud</v>
          </cell>
          <cell r="D103">
            <v>2766.34</v>
          </cell>
        </row>
        <row r="104">
          <cell r="A104" t="str">
            <v>GAP-98</v>
          </cell>
          <cell r="B104" t="str">
            <v>CAIXA DE QUEDA P/ TUBO DE Ø 1,00M E ALTURA DE 1,50M ATÉ 2,00M</v>
          </cell>
          <cell r="C104" t="str">
            <v>ud</v>
          </cell>
          <cell r="D104">
            <v>3226.8</v>
          </cell>
        </row>
        <row r="105">
          <cell r="A105" t="str">
            <v>GAP-99</v>
          </cell>
          <cell r="B105" t="str">
            <v>CAIXA DE QUEDA P/ TUBO DE Ø 1,20M E ALTURA ATÉ 0,50M</v>
          </cell>
          <cell r="C105" t="str">
            <v>ud</v>
          </cell>
          <cell r="D105">
            <v>2028.78</v>
          </cell>
        </row>
        <row r="106">
          <cell r="A106" t="str">
            <v>GAP-100</v>
          </cell>
          <cell r="B106" t="str">
            <v>CAIXA DE QUEDA P/ TUBO DE Ø 1,20M E ALTURA DE 0,50M ATÉ 1,00M</v>
          </cell>
          <cell r="C106" t="str">
            <v>ud</v>
          </cell>
          <cell r="D106">
            <v>2592.2800000000002</v>
          </cell>
        </row>
        <row r="107">
          <cell r="A107" t="str">
            <v>GAP-101</v>
          </cell>
          <cell r="B107" t="str">
            <v>CAIXA DE QUEDA P/ TUBO DE Ø 1,20M E ALTURA DE 1,00M ATÉ 1,50M</v>
          </cell>
          <cell r="C107" t="str">
            <v>ud</v>
          </cell>
          <cell r="D107">
            <v>3085.01</v>
          </cell>
        </row>
        <row r="108">
          <cell r="A108" t="str">
            <v>GAP-102</v>
          </cell>
          <cell r="B108" t="str">
            <v>CAIXA DE QUEDA P/ TUBO DE Ø 1,20M E ALTURA DE 1,50M ATÉ 2,00M</v>
          </cell>
          <cell r="C108" t="str">
            <v>ud</v>
          </cell>
          <cell r="D108">
            <v>3583.7</v>
          </cell>
        </row>
        <row r="109">
          <cell r="A109" t="str">
            <v>GAP-103</v>
          </cell>
          <cell r="B109" t="str">
            <v>POÇO DE VISITA P/ TUBOS DE ATÉ Ø 0,60M C/ TAMPÃO DE FERRO FUNDIDO</v>
          </cell>
          <cell r="C109" t="str">
            <v>ud</v>
          </cell>
          <cell r="D109">
            <v>1402.44</v>
          </cell>
        </row>
        <row r="110">
          <cell r="A110" t="str">
            <v>GAP-104</v>
          </cell>
          <cell r="B110" t="str">
            <v>POÇO DE VISITA P/ TUBOS DE Ø 0,80 M C/ TAMPÃO DE FERRO FUNDIDO</v>
          </cell>
          <cell r="C110" t="str">
            <v>ud</v>
          </cell>
          <cell r="D110">
            <v>1547.91</v>
          </cell>
        </row>
        <row r="111">
          <cell r="A111" t="str">
            <v>GAP-105</v>
          </cell>
          <cell r="B111" t="str">
            <v>POÇO DE VISITA P/ TUBOS DE Ø 1,00 M C/ TAMPÃO DE FERRO FUNDIDO</v>
          </cell>
          <cell r="C111" t="str">
            <v>ud</v>
          </cell>
          <cell r="D111">
            <v>1741.91</v>
          </cell>
        </row>
        <row r="112">
          <cell r="A112" t="str">
            <v>GAP-106</v>
          </cell>
          <cell r="B112" t="str">
            <v>POÇO DE VISITA P/ TUBOS DE Ø 1,20 M C/ TAMPÃO DE FERRO FUNDIDO</v>
          </cell>
          <cell r="C112" t="str">
            <v>ud</v>
          </cell>
          <cell r="D112">
            <v>1889.53</v>
          </cell>
        </row>
        <row r="113">
          <cell r="A113" t="str">
            <v>GAP-107</v>
          </cell>
          <cell r="B113" t="str">
            <v>POÇO DE VISITA P/ TUBOS DE Ø 1,50 M C/ TAMPÃO DE FERRO FUNDIDO</v>
          </cell>
          <cell r="C113" t="str">
            <v>ud</v>
          </cell>
          <cell r="D113">
            <v>2591.48</v>
          </cell>
        </row>
        <row r="114">
          <cell r="A114" t="str">
            <v>GAP-108</v>
          </cell>
          <cell r="B114" t="str">
            <v>POÇO DE VISITA P/ TUBOS DE Ø 1,80 M C/ TAMPÃO DE FERRO FUNDIDO</v>
          </cell>
          <cell r="C114" t="str">
            <v>ud</v>
          </cell>
          <cell r="D114">
            <v>2907.94</v>
          </cell>
        </row>
        <row r="115">
          <cell r="A115" t="str">
            <v>GAP-109</v>
          </cell>
          <cell r="B115" t="str">
            <v>POÇO DE VISITA P/ TUBOS DE Ø 2,00 M C/ TAMPÃO DE FERRO FUNDIDO</v>
          </cell>
          <cell r="C115" t="str">
            <v>ud</v>
          </cell>
          <cell r="D115">
            <v>3855.44</v>
          </cell>
        </row>
        <row r="116">
          <cell r="A116" t="str">
            <v>GAP-110</v>
          </cell>
          <cell r="B116" t="str">
            <v>POÇO DE VISITA P/ TUBOS DE Ø 2,20 M C/ TAMPÃO DE FERRO FUNDIDO</v>
          </cell>
          <cell r="C116" t="str">
            <v>ud</v>
          </cell>
          <cell r="D116">
            <v>4182.84</v>
          </cell>
        </row>
        <row r="117">
          <cell r="A117" t="str">
            <v>GAP-111</v>
          </cell>
          <cell r="B117" t="str">
            <v>POÇO DE VISITA C/ QUEDA P/ TUBOS DE ATÉ Ø 0,60 M, ALTURA DE 0,50 M, C/ TAMPÃO DE FERRO FUNDIDO</v>
          </cell>
          <cell r="C117" t="str">
            <v>ud</v>
          </cell>
          <cell r="D117">
            <v>1792.43</v>
          </cell>
        </row>
        <row r="118">
          <cell r="A118" t="str">
            <v>GAP-112</v>
          </cell>
          <cell r="B118" t="str">
            <v>POÇO DE VISITA C/ QUEDA P/ TUBOS ATÉ Ø 0,60 M, ALTURA DE 0,50 M A 1,00 M, C/ TAMPÃO DE FERRO FUNDIDO</v>
          </cell>
          <cell r="C118" t="str">
            <v>ud</v>
          </cell>
          <cell r="D118">
            <v>2188.38</v>
          </cell>
        </row>
        <row r="119">
          <cell r="A119" t="str">
            <v>GAP-113</v>
          </cell>
          <cell r="B119" t="str">
            <v>POÇO DE VISITA C/ QUEDA P/ TUBOS ATÉ Ø 0,60 M, ALTURA DE 1,00 M A 1,50 M, C/ TAMPÃO DE FERRO FUNDIDO</v>
          </cell>
          <cell r="C119" t="str">
            <v>ud</v>
          </cell>
          <cell r="D119">
            <v>2578.36</v>
          </cell>
        </row>
        <row r="120">
          <cell r="A120" t="str">
            <v>GAP-114</v>
          </cell>
          <cell r="B120" t="str">
            <v>POÇO DE VISITA C/ QUEDA P/ TUBOS ATÉ Ø 0,60 M, ALTURA DE 1,50 M A 2,00 M, C/ TAMPÃO DE FERRO FUNDIDO</v>
          </cell>
          <cell r="C120" t="str">
            <v>ud</v>
          </cell>
          <cell r="D120">
            <v>2968.36</v>
          </cell>
        </row>
        <row r="121">
          <cell r="A121" t="str">
            <v>GAP-115</v>
          </cell>
          <cell r="B121" t="str">
            <v>POÇO DE VISITA C/ QUEDA P/ TUBOS ATÉ Ø 0,80 M, ALTURA ATÉ 0,50 M, C/ TAMPÃO DE FERRO FUNDIDO</v>
          </cell>
          <cell r="C121" t="str">
            <v>ud</v>
          </cell>
          <cell r="D121">
            <v>1976.12</v>
          </cell>
        </row>
        <row r="122">
          <cell r="A122" t="str">
            <v>GAP-116</v>
          </cell>
          <cell r="B122" t="str">
            <v>POÇO DE VISITA C/ QUEDA P/ TUBOS ATÉ Ø 0,80 M, ALTURA DE 0,50 M A 1,00 M, C/ TAMPÃO DE FERRO FUNDIDO</v>
          </cell>
          <cell r="C122" t="str">
            <v>ud</v>
          </cell>
          <cell r="D122">
            <v>2398.37</v>
          </cell>
        </row>
        <row r="123">
          <cell r="A123" t="str">
            <v>GAP-117</v>
          </cell>
          <cell r="B123" t="str">
            <v>POÇO DE VISITA C/ QUEDA P/ TUBOS ATÉ Ø 0,80 M, ALTURA DE 1,00 M A 1,50 M, C/ TAMPÃO DE FERRO FUNDIDO</v>
          </cell>
          <cell r="C123" t="str">
            <v>ud</v>
          </cell>
          <cell r="D123">
            <v>2826.58</v>
          </cell>
        </row>
        <row r="124">
          <cell r="A124" t="str">
            <v>GAP-118</v>
          </cell>
          <cell r="B124" t="str">
            <v>POÇO DE VISITA C/ QUEDA P/ TUBOS ATÉ Ø 0,80 M, ALTURA DE 1,50 M A 2,00 M, C/ TAMPÃO DE FERRO FUNDIDO</v>
          </cell>
          <cell r="C124" t="str">
            <v>ud</v>
          </cell>
          <cell r="D124">
            <v>3248.82</v>
          </cell>
        </row>
        <row r="125">
          <cell r="A125" t="str">
            <v>GAP-119</v>
          </cell>
          <cell r="B125" t="str">
            <v>POÇO DE VISITA C/ QUEDA P/ TUBOS DE Ø 1,00 M, ALTURA ATÉ 0,50 M, C/ TAMPÃO DE FERRO FUNDIDO</v>
          </cell>
          <cell r="C125" t="str">
            <v>ud</v>
          </cell>
          <cell r="D125">
            <v>2202.37</v>
          </cell>
        </row>
        <row r="126">
          <cell r="A126" t="str">
            <v>GAP-120</v>
          </cell>
          <cell r="B126" t="str">
            <v>POÇO DE VISITA C/ QUEDA P/ TUBOS DE Ø 1,00 M, ALTURA DE 0,50 M A 1,00 M, C/ TAMPÃO DE FERRO FUNDIDO</v>
          </cell>
          <cell r="C126" t="str">
            <v>ud</v>
          </cell>
          <cell r="D126">
            <v>2660.28</v>
          </cell>
        </row>
        <row r="127">
          <cell r="A127" t="str">
            <v>GAP-121</v>
          </cell>
          <cell r="B127" t="str">
            <v>POÇO DE VISITA C/ QUEDA P/ TUBOS DE Ø 1,00 M, ALTURA DE 1,00 M A 1,50 M, C/ TAMPÃO DE FERRO FUNDIDO</v>
          </cell>
          <cell r="C127" t="str">
            <v>ud</v>
          </cell>
          <cell r="D127">
            <v>3122.93</v>
          </cell>
        </row>
        <row r="128">
          <cell r="A128" t="str">
            <v>GAP-122</v>
          </cell>
          <cell r="B128" t="str">
            <v>POÇO DE VISITA C/ QUEDA P/ TUBOS DE Ø 1,00 M, ALTURA DE 1,50 M A 2,00 M, C/ TAMPÃO DE FERRO FUNDIDO</v>
          </cell>
          <cell r="C128" t="str">
            <v>ud</v>
          </cell>
          <cell r="D128">
            <v>3583.41</v>
          </cell>
        </row>
        <row r="129">
          <cell r="A129" t="str">
            <v>GAP-123</v>
          </cell>
          <cell r="B129" t="str">
            <v>LASTRO DE MOLEDO PARA ASSENTAMENTO DE TUBOS</v>
          </cell>
          <cell r="C129" t="str">
            <v>m³</v>
          </cell>
          <cell r="D129">
            <v>70.540000000000006</v>
          </cell>
        </row>
        <row r="130">
          <cell r="A130" t="str">
            <v>GAP-124</v>
          </cell>
          <cell r="B130" t="str">
            <v>LASTRO DE PEDRA AMARROADA</v>
          </cell>
          <cell r="C130" t="str">
            <v>m³</v>
          </cell>
          <cell r="D130">
            <v>82.27</v>
          </cell>
        </row>
        <row r="131">
          <cell r="A131" t="str">
            <v>GAP-125</v>
          </cell>
          <cell r="B131" t="str">
            <v>LASTRO DE BRITA</v>
          </cell>
          <cell r="C131" t="str">
            <v>m³</v>
          </cell>
          <cell r="D131">
            <v>83.23</v>
          </cell>
        </row>
        <row r="132">
          <cell r="A132" t="str">
            <v>GAP-126</v>
          </cell>
          <cell r="B132" t="str">
            <v>COLCHÃO DE AREIA</v>
          </cell>
          <cell r="C132" t="str">
            <v>m³</v>
          </cell>
          <cell r="D132">
            <v>92.86</v>
          </cell>
        </row>
        <row r="133">
          <cell r="A133" t="str">
            <v>GAP-127</v>
          </cell>
          <cell r="B133" t="str">
            <v>CIMBRAMENTO DE GALERIA RETANGULAR</v>
          </cell>
          <cell r="C133" t="str">
            <v>m³</v>
          </cell>
          <cell r="D133">
            <v>20.25</v>
          </cell>
        </row>
        <row r="134">
          <cell r="A134" t="str">
            <v>GAP-128</v>
          </cell>
          <cell r="B134" t="str">
            <v>CIMBRAMENTO PARA PONTES</v>
          </cell>
          <cell r="C134" t="str">
            <v>m³</v>
          </cell>
          <cell r="D134">
            <v>31.33</v>
          </cell>
        </row>
        <row r="135">
          <cell r="A135" t="str">
            <v>GAP-129</v>
          </cell>
          <cell r="B135" t="str">
            <v>ESCAVAÇÃO MANUAL EM MATERIAL DURO</v>
          </cell>
          <cell r="C135" t="str">
            <v>m³</v>
          </cell>
          <cell r="D135">
            <v>41.51</v>
          </cell>
        </row>
        <row r="136">
          <cell r="A136" t="str">
            <v>GAP-130</v>
          </cell>
          <cell r="B136" t="str">
            <v>ESCAVAÇÃO MECÂNICA EM MATERIAL DURO</v>
          </cell>
          <cell r="C136" t="str">
            <v>m³</v>
          </cell>
          <cell r="D136">
            <v>10.119999999999999</v>
          </cell>
        </row>
        <row r="137">
          <cell r="A137" t="str">
            <v>GAP-131</v>
          </cell>
          <cell r="B137" t="str">
            <v>ALVENARIA COM PEDRA DE MÃO ARGAMASSADA</v>
          </cell>
          <cell r="C137" t="str">
            <v>m³</v>
          </cell>
          <cell r="D137">
            <v>304.39999999999998</v>
          </cell>
        </row>
        <row r="138">
          <cell r="A138" t="str">
            <v>GAP-132</v>
          </cell>
          <cell r="B138" t="str">
            <v>MURO DE ARRIMO COM GABIÕES</v>
          </cell>
          <cell r="C138" t="str">
            <v>m³</v>
          </cell>
          <cell r="D138">
            <v>338.23</v>
          </cell>
        </row>
        <row r="139">
          <cell r="A139" t="str">
            <v>GAP-133</v>
          </cell>
          <cell r="B139" t="str">
            <v>ESCORAMENTO LATERAL DE VALAS</v>
          </cell>
          <cell r="C139" t="str">
            <v>m²</v>
          </cell>
          <cell r="D139">
            <v>43.36</v>
          </cell>
        </row>
        <row r="140">
          <cell r="A140" t="str">
            <v>GAP-134</v>
          </cell>
          <cell r="B140" t="str">
            <v>CONCRETO MAGRO</v>
          </cell>
          <cell r="C140" t="str">
            <v>m³</v>
          </cell>
          <cell r="D140">
            <v>301.73</v>
          </cell>
        </row>
        <row r="141">
          <cell r="A141" t="str">
            <v>GAP-135</v>
          </cell>
          <cell r="B141" t="str">
            <v>CONCRETO CICLÓPICO</v>
          </cell>
          <cell r="C141" t="str">
            <v>m³</v>
          </cell>
          <cell r="D141">
            <v>270.11</v>
          </cell>
        </row>
        <row r="142">
          <cell r="A142" t="str">
            <v>GAP-136</v>
          </cell>
          <cell r="B142" t="str">
            <v>CONCRETO Fck= 15,0 Mpa COM BETONEIRA</v>
          </cell>
          <cell r="C142" t="str">
            <v>m³</v>
          </cell>
          <cell r="D142">
            <v>349.33</v>
          </cell>
        </row>
        <row r="143">
          <cell r="A143" t="str">
            <v>GAP-137</v>
          </cell>
          <cell r="B143" t="str">
            <v>CONCRETO USINADO Fck=   9,0 Mpa APLICADO</v>
          </cell>
          <cell r="C143" t="str">
            <v>m³</v>
          </cell>
          <cell r="D143">
            <v>357.69</v>
          </cell>
        </row>
        <row r="144">
          <cell r="A144" t="str">
            <v>GAP-138</v>
          </cell>
          <cell r="B144" t="str">
            <v>CONCRETO USINADO Fck= 10,0 Mpa APLICADO</v>
          </cell>
          <cell r="C144" t="str">
            <v>m³</v>
          </cell>
          <cell r="D144">
            <v>363.71</v>
          </cell>
        </row>
        <row r="145">
          <cell r="A145" t="str">
            <v>GAP-139</v>
          </cell>
          <cell r="B145" t="str">
            <v>CONCRETO USINADO Fck= 15,0 Mpa APLICADO</v>
          </cell>
          <cell r="C145" t="str">
            <v>m³</v>
          </cell>
          <cell r="D145">
            <v>373.21</v>
          </cell>
        </row>
        <row r="146">
          <cell r="A146" t="str">
            <v>GAP-140</v>
          </cell>
          <cell r="B146" t="str">
            <v>CONCRETO USINADO Fck= 18,0 Mpa APLICADO</v>
          </cell>
          <cell r="C146" t="str">
            <v>m³</v>
          </cell>
          <cell r="D146">
            <v>380.91</v>
          </cell>
        </row>
        <row r="147">
          <cell r="A147" t="str">
            <v>GAP-141</v>
          </cell>
          <cell r="B147" t="str">
            <v>CONCRETO USINADO Fck= 20,0 Mpa APLICADO</v>
          </cell>
          <cell r="C147" t="str">
            <v>m³</v>
          </cell>
          <cell r="D147">
            <v>389.7</v>
          </cell>
        </row>
        <row r="148">
          <cell r="A148" t="str">
            <v>GAP-142</v>
          </cell>
          <cell r="B148" t="str">
            <v>CONCRETO USINADO Fck= 25,0 Mpa APLICADO</v>
          </cell>
          <cell r="C148" t="str">
            <v>m³</v>
          </cell>
          <cell r="D148">
            <v>401.49</v>
          </cell>
        </row>
        <row r="149">
          <cell r="A149" t="str">
            <v>GAP-143</v>
          </cell>
          <cell r="B149" t="str">
            <v>CONCRETO USINADO Fck= 30,0 Mpa APLICADO</v>
          </cell>
          <cell r="C149" t="str">
            <v>m³</v>
          </cell>
          <cell r="D149">
            <v>417.85</v>
          </cell>
        </row>
        <row r="150">
          <cell r="A150" t="str">
            <v>GAP-144</v>
          </cell>
          <cell r="B150" t="str">
            <v>CONCRETO USINADO Fck= 35,0 Mpa APLICADO</v>
          </cell>
          <cell r="C150" t="str">
            <v>m³</v>
          </cell>
          <cell r="D150">
            <v>434.09</v>
          </cell>
        </row>
        <row r="151">
          <cell r="A151" t="str">
            <v>GAP-145</v>
          </cell>
          <cell r="B151" t="str">
            <v>FORMA DE MADEIRA</v>
          </cell>
          <cell r="C151" t="str">
            <v>m²</v>
          </cell>
          <cell r="D151">
            <v>43.8</v>
          </cell>
        </row>
        <row r="152">
          <cell r="A152" t="str">
            <v>GAP-146</v>
          </cell>
          <cell r="B152" t="str">
            <v>FORMA DE MADEIRA COMPENSADA RESINADA 12mm</v>
          </cell>
          <cell r="C152" t="str">
            <v>m²</v>
          </cell>
          <cell r="D152">
            <v>52.38</v>
          </cell>
        </row>
        <row r="153">
          <cell r="A153" t="str">
            <v>GAP-147</v>
          </cell>
          <cell r="B153" t="str">
            <v>FERRAGEM CA-50</v>
          </cell>
          <cell r="C153" t="str">
            <v>kg</v>
          </cell>
          <cell r="D153">
            <v>5.97</v>
          </cell>
        </row>
        <row r="154">
          <cell r="A154" t="str">
            <v>GAP-148</v>
          </cell>
          <cell r="B154" t="str">
            <v>FERRAGEM CA-60</v>
          </cell>
          <cell r="C154" t="str">
            <v>kg</v>
          </cell>
          <cell r="D154">
            <v>5.64</v>
          </cell>
        </row>
        <row r="155">
          <cell r="A155" t="str">
            <v>GAP-149</v>
          </cell>
          <cell r="B155" t="str">
            <v>ARGAMASSA DE CIMENTO E AREIA 1:3</v>
          </cell>
          <cell r="C155" t="str">
            <v>m³</v>
          </cell>
          <cell r="D155">
            <v>407.48</v>
          </cell>
        </row>
        <row r="156">
          <cell r="A156" t="str">
            <v>GAP-150</v>
          </cell>
          <cell r="B156" t="str">
            <v>ESGOTAMENTO CONTÍNUO D'ÁGUA</v>
          </cell>
          <cell r="C156" t="str">
            <v>h</v>
          </cell>
          <cell r="D156">
            <v>4.4000000000000004</v>
          </cell>
        </row>
        <row r="157">
          <cell r="A157" t="str">
            <v>GAP-151</v>
          </cell>
          <cell r="B157" t="str">
            <v>DRENAGEM C/TUBO DE PVC Ø  75 MM</v>
          </cell>
          <cell r="C157" t="str">
            <v>m</v>
          </cell>
          <cell r="D157">
            <v>13.78</v>
          </cell>
        </row>
        <row r="158">
          <cell r="A158" t="str">
            <v>GAP-152</v>
          </cell>
          <cell r="B158" t="str">
            <v>DRENAGEM C/TUBO DE PVC Ø 100MM</v>
          </cell>
          <cell r="C158" t="str">
            <v>m</v>
          </cell>
          <cell r="D158">
            <v>15.36</v>
          </cell>
        </row>
        <row r="159">
          <cell r="A159" t="str">
            <v>GAP-153</v>
          </cell>
          <cell r="B159" t="str">
            <v>MANTA GEOTÊXTIL RT - 7 COM RESISTÊNCIA À TRAÇÃO DE   7 KN / M</v>
          </cell>
          <cell r="C159" t="str">
            <v>m²</v>
          </cell>
          <cell r="D159">
            <v>2.94</v>
          </cell>
        </row>
        <row r="160">
          <cell r="A160" t="str">
            <v>GAP-154</v>
          </cell>
          <cell r="B160" t="str">
            <v>MANTA GEOTÊXTIL RT-10 COM RESISTÊNCIA À TRAÇÃO DE 10 KN / M</v>
          </cell>
          <cell r="C160" t="str">
            <v>m²</v>
          </cell>
          <cell r="D160">
            <v>4.0999999999999996</v>
          </cell>
        </row>
        <row r="161">
          <cell r="A161" t="str">
            <v>GAP-155</v>
          </cell>
          <cell r="B161" t="str">
            <v>MANTA GEOTÊXTIL RT-14 COM RESISTÊNCIA À TRAÇÃO DE 14 KN / M</v>
          </cell>
          <cell r="C161" t="str">
            <v>m²</v>
          </cell>
          <cell r="D161">
            <v>5.0199999999999996</v>
          </cell>
        </row>
        <row r="163">
          <cell r="A163" t="str">
            <v>TERRAPLENAGEM</v>
          </cell>
        </row>
        <row r="164">
          <cell r="A164" t="str">
            <v>CÓDIGO</v>
          </cell>
          <cell r="B164" t="str">
            <v>DISCRIMINAÇÃO</v>
          </cell>
          <cell r="C164" t="str">
            <v>UN</v>
          </cell>
        </row>
        <row r="165">
          <cell r="A165" t="str">
            <v>TER-1</v>
          </cell>
          <cell r="B165" t="str">
            <v>ESCAVAÇÃO E CARGA EM MATERIAL DE 1ª CATEGORIA</v>
          </cell>
          <cell r="C165" t="str">
            <v>m³</v>
          </cell>
          <cell r="D165">
            <v>3.79</v>
          </cell>
        </row>
        <row r="166">
          <cell r="A166" t="str">
            <v>TER-2</v>
          </cell>
          <cell r="B166" t="str">
            <v>ESCAVAÇÃO E CARGA EM MATERIAL DE BAIXA RESISTÊNCIA</v>
          </cell>
          <cell r="C166" t="str">
            <v>m³</v>
          </cell>
          <cell r="D166">
            <v>5.05</v>
          </cell>
        </row>
        <row r="167">
          <cell r="A167" t="str">
            <v>TER-3</v>
          </cell>
          <cell r="B167" t="str">
            <v>CARGA MECÂNICA DE MATERIAL EM CAMINHÃO</v>
          </cell>
          <cell r="C167" t="str">
            <v>m³</v>
          </cell>
          <cell r="D167">
            <v>1.1299999999999999</v>
          </cell>
        </row>
        <row r="168">
          <cell r="A168" t="str">
            <v>TER-4</v>
          </cell>
          <cell r="B168" t="str">
            <v>MATERIAL DE EMPRÉSTIMO PARA ATERRO (S/ TRANSPORTE)</v>
          </cell>
          <cell r="C168" t="str">
            <v>m³</v>
          </cell>
          <cell r="D168">
            <v>3.79</v>
          </cell>
        </row>
        <row r="169">
          <cell r="A169" t="str">
            <v>TER-5</v>
          </cell>
          <cell r="B169" t="str">
            <v>ESPALHAMENTO DO MATERIAL PARA ATERRO</v>
          </cell>
          <cell r="C169" t="str">
            <v>m³</v>
          </cell>
          <cell r="D169">
            <v>0.75</v>
          </cell>
        </row>
        <row r="170">
          <cell r="A170" t="str">
            <v>TER-6</v>
          </cell>
          <cell r="B170" t="str">
            <v>COMPACTAÇÃO DE ATERRO</v>
          </cell>
          <cell r="C170" t="str">
            <v>m³</v>
          </cell>
          <cell r="D170">
            <v>1.55</v>
          </cell>
        </row>
        <row r="171">
          <cell r="A171" t="str">
            <v>TER-7</v>
          </cell>
          <cell r="B171" t="str">
            <v>TRANSP. MAT. C/ CAMINHÃO BASC.  DMT ATÉ 500 M</v>
          </cell>
          <cell r="C171" t="str">
            <v>m³</v>
          </cell>
          <cell r="D171">
            <v>1.1299999999999999</v>
          </cell>
        </row>
        <row r="172">
          <cell r="A172" t="str">
            <v>TER-8</v>
          </cell>
          <cell r="B172" t="str">
            <v>TRANSP. MAT. C/ CAMINHÃO BASC.  DMT 501 a 1.000 M</v>
          </cell>
          <cell r="C172" t="str">
            <v>m³</v>
          </cell>
          <cell r="D172">
            <v>1.4</v>
          </cell>
        </row>
        <row r="173">
          <cell r="A173" t="str">
            <v>TER-9</v>
          </cell>
          <cell r="B173" t="str">
            <v>TRANSP. MAT. C/ CAMINHÃO BASC.  DMT 1.001 a 5.000 M</v>
          </cell>
          <cell r="C173" t="str">
            <v>m³</v>
          </cell>
          <cell r="D173">
            <v>3.5</v>
          </cell>
        </row>
        <row r="174">
          <cell r="A174" t="str">
            <v>TER-10</v>
          </cell>
          <cell r="B174" t="str">
            <v>TRANSP. MAT. C/ CAMINHÃO BASC.  DMT 5.001 a 10.000 M</v>
          </cell>
          <cell r="C174" t="str">
            <v>m³</v>
          </cell>
          <cell r="D174">
            <v>6.12</v>
          </cell>
        </row>
        <row r="175">
          <cell r="A175" t="str">
            <v>TER-11</v>
          </cell>
          <cell r="B175" t="str">
            <v>TRANSP. MAT. C/ CAMINHÃO BASC.  DMT 10.001 a 15.000 M</v>
          </cell>
          <cell r="C175" t="str">
            <v>m³</v>
          </cell>
          <cell r="D175">
            <v>8.73</v>
          </cell>
        </row>
        <row r="176">
          <cell r="A176" t="str">
            <v>TER-12</v>
          </cell>
          <cell r="B176" t="str">
            <v>TRANSP. MAT. C/ CAMINHÃO BASC.  DMT 15.001 a 20.000 M</v>
          </cell>
          <cell r="C176" t="str">
            <v>m³</v>
          </cell>
          <cell r="D176">
            <v>11.36</v>
          </cell>
        </row>
        <row r="177">
          <cell r="A177" t="str">
            <v>TER-13</v>
          </cell>
          <cell r="B177" t="str">
            <v>TRANSP. MAT. C/ CAMINHÃO BASC.  DMT ACIMA DE 20.001 M</v>
          </cell>
          <cell r="C177" t="str">
            <v>m³.km</v>
          </cell>
          <cell r="D177">
            <v>0.56999999999999995</v>
          </cell>
        </row>
        <row r="178">
          <cell r="A178" t="str">
            <v>TER-14</v>
          </cell>
          <cell r="B178" t="str">
            <v>REGULARIZAÇÃO DO SUB-LEITO</v>
          </cell>
          <cell r="C178" t="str">
            <v>m²</v>
          </cell>
          <cell r="D178">
            <v>0.76</v>
          </cell>
        </row>
        <row r="179">
          <cell r="A179" t="str">
            <v>TER-15</v>
          </cell>
          <cell r="B179" t="str">
            <v>COMPACTAÇÃO DO SUB-LEITO</v>
          </cell>
          <cell r="C179" t="str">
            <v>m²</v>
          </cell>
          <cell r="D179">
            <v>0.51</v>
          </cell>
        </row>
        <row r="181">
          <cell r="A181" t="str">
            <v>PAVIMENTAÇÃO</v>
          </cell>
        </row>
        <row r="182">
          <cell r="A182" t="str">
            <v>CÓDIGO</v>
          </cell>
          <cell r="B182" t="str">
            <v>DISCRIMINAÇÃO</v>
          </cell>
          <cell r="C182" t="str">
            <v>UN</v>
          </cell>
        </row>
        <row r="183">
          <cell r="A183" t="str">
            <v>PAV-1</v>
          </cell>
          <cell r="B183" t="str">
            <v>SUBSTITUIÇÃO DE MATERIAL INSERVÍVEL COM AREIA</v>
          </cell>
          <cell r="C183" t="str">
            <v>m³</v>
          </cell>
          <cell r="D183">
            <v>67.83</v>
          </cell>
        </row>
        <row r="184">
          <cell r="A184" t="str">
            <v>PAV-2</v>
          </cell>
          <cell r="B184" t="str">
            <v>EXECUÇÃO DE SUB BASE DE SAIBRO COMPACTADO</v>
          </cell>
          <cell r="C184" t="str">
            <v>m³</v>
          </cell>
          <cell r="D184">
            <v>57.3</v>
          </cell>
        </row>
        <row r="185">
          <cell r="A185" t="str">
            <v>PAV-3</v>
          </cell>
          <cell r="B185" t="str">
            <v>EXECUÇÃO DE SUB BASE DE MOLEDO COMPACTADO</v>
          </cell>
          <cell r="C185" t="str">
            <v>m³</v>
          </cell>
          <cell r="D185">
            <v>60.07</v>
          </cell>
        </row>
        <row r="186">
          <cell r="A186" t="str">
            <v>PAV-4</v>
          </cell>
          <cell r="B186" t="str">
            <v>EXECUÇÃO DE BASE DE BRITA 4A COMPACTADO</v>
          </cell>
          <cell r="C186" t="str">
            <v>m³</v>
          </cell>
          <cell r="D186">
            <v>80.040000000000006</v>
          </cell>
        </row>
        <row r="187">
          <cell r="A187" t="str">
            <v>PAV-5</v>
          </cell>
          <cell r="B187" t="str">
            <v>EXECUÇÃO DE BASE DE BRITA GRADUADA</v>
          </cell>
          <cell r="C187" t="str">
            <v>m³</v>
          </cell>
          <cell r="D187">
            <v>94.06</v>
          </cell>
        </row>
        <row r="188">
          <cell r="A188" t="str">
            <v>PAV-6</v>
          </cell>
          <cell r="B188" t="str">
            <v>EXECUÇÃO DE BASE DE MACADAME HIDRÁULICO</v>
          </cell>
          <cell r="C188" t="str">
            <v>m³</v>
          </cell>
          <cell r="D188">
            <v>107.3</v>
          </cell>
        </row>
        <row r="189">
          <cell r="A189" t="str">
            <v>PAV-7</v>
          </cell>
          <cell r="B189" t="str">
            <v>IMPRIMAÇÃO C/ EMULSÃO RM -1C</v>
          </cell>
          <cell r="C189" t="str">
            <v>m²</v>
          </cell>
          <cell r="D189">
            <v>2.13</v>
          </cell>
        </row>
        <row r="190">
          <cell r="A190" t="str">
            <v>PAV-8</v>
          </cell>
          <cell r="B190" t="str">
            <v>PINTURA DE LIGAÇÃO C/EMULSÃO RM -1C</v>
          </cell>
          <cell r="C190" t="str">
            <v>m²</v>
          </cell>
          <cell r="D190">
            <v>1.31</v>
          </cell>
        </row>
        <row r="191">
          <cell r="A191" t="str">
            <v>PAV-9</v>
          </cell>
          <cell r="B191" t="str">
            <v>EXECUÇÃO DE TSB SIMPLES COM CAPA SELANTE</v>
          </cell>
          <cell r="C191" t="str">
            <v>m²</v>
          </cell>
          <cell r="D191">
            <v>7.76</v>
          </cell>
        </row>
        <row r="192">
          <cell r="A192" t="str">
            <v>PAV-10</v>
          </cell>
          <cell r="B192" t="str">
            <v>EXECUÇÃO DE TSB DUPLO COM CAPA SELANTE</v>
          </cell>
          <cell r="C192" t="str">
            <v>m²</v>
          </cell>
          <cell r="D192">
            <v>12.5</v>
          </cell>
        </row>
        <row r="193">
          <cell r="A193" t="str">
            <v>PAV-11</v>
          </cell>
          <cell r="B193" t="str">
            <v>PRE-MISTURADO A FRIO POSTO USINA</v>
          </cell>
          <cell r="C193" t="str">
            <v>t</v>
          </cell>
          <cell r="D193">
            <v>118.39</v>
          </cell>
        </row>
        <row r="194">
          <cell r="A194" t="str">
            <v>PAV-12</v>
          </cell>
          <cell r="B194" t="str">
            <v>CONCR. PRÉ-MISTURADO USINADO A QUENTE FAIXA “A” POSTO USINA</v>
          </cell>
          <cell r="C194" t="str">
            <v>t</v>
          </cell>
          <cell r="D194">
            <v>135.51</v>
          </cell>
        </row>
        <row r="195">
          <cell r="A195" t="str">
            <v>PAV-13</v>
          </cell>
          <cell r="B195" t="str">
            <v>CONCR. PRÉ-MISTURADO USINADO A QUENTE FAIXA “C” POSTO USINA</v>
          </cell>
          <cell r="C195" t="str">
            <v>t</v>
          </cell>
          <cell r="D195">
            <v>148.22999999999999</v>
          </cell>
        </row>
        <row r="196">
          <cell r="A196" t="str">
            <v>PAV-14</v>
          </cell>
          <cell r="B196" t="str">
            <v>REVESTIMENTO COM PRÉ-MISTURADO A FRIO</v>
          </cell>
          <cell r="C196" t="str">
            <v>m³</v>
          </cell>
          <cell r="D196">
            <v>304.38</v>
          </cell>
        </row>
        <row r="197">
          <cell r="A197" t="str">
            <v>PAV-15</v>
          </cell>
          <cell r="B197" t="str">
            <v>REVEST. C/CONCRETO BETUMINOSO USINADO A QUENTE FAIXA “A”</v>
          </cell>
          <cell r="C197" t="str">
            <v>m³</v>
          </cell>
          <cell r="D197">
            <v>378.64</v>
          </cell>
        </row>
        <row r="198">
          <cell r="A198" t="str">
            <v>PAV-16</v>
          </cell>
          <cell r="B198" t="str">
            <v>REVEST. C/CONCRETO BETUMINOSO USINADO A QUENTE FAIXA “C”</v>
          </cell>
          <cell r="C198" t="str">
            <v>m³</v>
          </cell>
          <cell r="D198">
            <v>410.08</v>
          </cell>
        </row>
        <row r="199">
          <cell r="A199" t="str">
            <v>PAV-17</v>
          </cell>
          <cell r="B199" t="str">
            <v>EXECUÇÃO DE RECAPE COM LAMA ASFÁLTICA, ESP. 1,0 A 1,5 CM</v>
          </cell>
          <cell r="C199" t="str">
            <v>m²</v>
          </cell>
          <cell r="D199">
            <v>5.32</v>
          </cell>
        </row>
        <row r="200">
          <cell r="A200" t="str">
            <v>PAV-18</v>
          </cell>
          <cell r="B200" t="str">
            <v>REVESTIMENTO C/PARALELEPÍPEDOS REJUNTADOS C/AREIA</v>
          </cell>
          <cell r="C200" t="str">
            <v>m²</v>
          </cell>
          <cell r="D200">
            <v>65.44</v>
          </cell>
        </row>
        <row r="201">
          <cell r="A201" t="str">
            <v>PAV-19</v>
          </cell>
          <cell r="B201" t="str">
            <v>REVESTIMENTO C/PARALELEPÍPEDOS REJUNTADOS C/ARGAMASSA</v>
          </cell>
          <cell r="C201" t="str">
            <v>m²</v>
          </cell>
          <cell r="D201">
            <v>79.91</v>
          </cell>
        </row>
        <row r="202">
          <cell r="A202" t="str">
            <v>PAV-20</v>
          </cell>
          <cell r="B202" t="str">
            <v>FORNEC/ASSENT. DE MEIO FIO DE CONCRETO PRÉ MOLD.C/SARJETA</v>
          </cell>
          <cell r="C202" t="str">
            <v>m</v>
          </cell>
          <cell r="D202">
            <v>33.299999999999997</v>
          </cell>
        </row>
        <row r="203">
          <cell r="A203" t="str">
            <v>PAV-21</v>
          </cell>
          <cell r="B203" t="str">
            <v>FORNEC/ASSENT. DE MEIO FIO DE GRANITO RETO</v>
          </cell>
          <cell r="C203" t="str">
            <v>m</v>
          </cell>
          <cell r="D203">
            <v>48.14</v>
          </cell>
        </row>
        <row r="204">
          <cell r="A204" t="str">
            <v>PAV-22</v>
          </cell>
          <cell r="B204" t="str">
            <v>FORNEC/ASSENT. DE MEIO FIO DE GRANITO CURVO</v>
          </cell>
          <cell r="C204" t="str">
            <v>m</v>
          </cell>
          <cell r="D204">
            <v>58.36</v>
          </cell>
        </row>
        <row r="205">
          <cell r="A205" t="str">
            <v>PAV-23</v>
          </cell>
          <cell r="B205" t="str">
            <v>FORNEC/ASSENT. MEIO FIO DE CONCRETO MOLDADO IN-LOCO</v>
          </cell>
          <cell r="C205" t="str">
            <v>m</v>
          </cell>
          <cell r="D205">
            <v>24.66</v>
          </cell>
        </row>
        <row r="206">
          <cell r="A206" t="str">
            <v>PAV-24</v>
          </cell>
          <cell r="B206" t="str">
            <v>FORNEC/ASSENT. SARJETA C/ 01 PARALELEPÍPEDO REJUNTADO</v>
          </cell>
          <cell r="C206" t="str">
            <v>m</v>
          </cell>
          <cell r="D206">
            <v>13.44</v>
          </cell>
        </row>
        <row r="207">
          <cell r="A207" t="str">
            <v>PAV-25</v>
          </cell>
          <cell r="B207" t="str">
            <v>FORNEC/ASSENT. SARJETA C/ 02 PARALELEPÍPEDOS REJUNTADOS</v>
          </cell>
          <cell r="C207" t="str">
            <v>m</v>
          </cell>
          <cell r="D207">
            <v>30.01</v>
          </cell>
        </row>
        <row r="208">
          <cell r="A208" t="str">
            <v>PAV-26</v>
          </cell>
          <cell r="B208" t="str">
            <v>ARRANC. MANUAL DE PARALELEPÍPEDOS REJUNTADOS C/ AREIA</v>
          </cell>
          <cell r="C208" t="str">
            <v>m²</v>
          </cell>
          <cell r="D208">
            <v>6.85</v>
          </cell>
        </row>
        <row r="209">
          <cell r="A209" t="str">
            <v>PAV-27</v>
          </cell>
          <cell r="B209" t="str">
            <v>ARRANC. MANUAL DE PARALELEPÍPEDOS REJUNTADOS C/ ARGAMASSA</v>
          </cell>
          <cell r="C209" t="str">
            <v>m²</v>
          </cell>
          <cell r="D209">
            <v>9.1300000000000008</v>
          </cell>
        </row>
        <row r="210">
          <cell r="A210" t="str">
            <v>PAV-28</v>
          </cell>
          <cell r="B210" t="str">
            <v>ARRANC. DE MEIO FIO DE CONCRETO</v>
          </cell>
          <cell r="C210" t="str">
            <v>m</v>
          </cell>
          <cell r="D210">
            <v>6.39</v>
          </cell>
        </row>
        <row r="211">
          <cell r="A211" t="str">
            <v>PAV-29</v>
          </cell>
          <cell r="B211" t="str">
            <v>ARRANC. DE MEIO FIO DE GRANITO</v>
          </cell>
          <cell r="C211" t="str">
            <v>m</v>
          </cell>
          <cell r="D211">
            <v>9.1300000000000008</v>
          </cell>
        </row>
        <row r="212">
          <cell r="A212" t="str">
            <v>PAV-30</v>
          </cell>
          <cell r="B212" t="str">
            <v>ARRANC. DE SARJETA C/ 01 PARALELEPÍPEDO REJUNTADO</v>
          </cell>
          <cell r="C212" t="str">
            <v>m</v>
          </cell>
          <cell r="D212">
            <v>3.42</v>
          </cell>
        </row>
        <row r="213">
          <cell r="A213" t="str">
            <v>PAV-31</v>
          </cell>
          <cell r="B213" t="str">
            <v>ARRANC. DE SARJETA C/ 02 PARALELEPÍPEDOS REJUNTADOS</v>
          </cell>
          <cell r="C213" t="str">
            <v>m</v>
          </cell>
          <cell r="D213">
            <v>4.5599999999999996</v>
          </cell>
        </row>
        <row r="214">
          <cell r="A214" t="str">
            <v>PAV-32</v>
          </cell>
          <cell r="B214" t="str">
            <v>ARRANC./REASSENT. DE PARALELEPÍPEDOS REJUNTADOS C/ AREIA</v>
          </cell>
          <cell r="C214" t="str">
            <v>m²</v>
          </cell>
          <cell r="D214">
            <v>31.38</v>
          </cell>
        </row>
        <row r="215">
          <cell r="A215" t="str">
            <v>PAV-33</v>
          </cell>
          <cell r="B215" t="str">
            <v>ARRANC./REASSENT. DE PARALELEPÍPEDOS REJUNTADOS C/ ARGAMASSA</v>
          </cell>
          <cell r="C215" t="str">
            <v>m²</v>
          </cell>
          <cell r="D215">
            <v>48.12</v>
          </cell>
        </row>
        <row r="216">
          <cell r="A216" t="str">
            <v>PAV-34</v>
          </cell>
          <cell r="B216" t="str">
            <v>ARRANC/REASSENT. MEIO FIO DE CONCRETO PRÉ-MOLD. C/ SARJETA</v>
          </cell>
          <cell r="C216" t="str">
            <v>m</v>
          </cell>
          <cell r="D216">
            <v>21.36</v>
          </cell>
        </row>
        <row r="217">
          <cell r="A217" t="str">
            <v>PAV-35</v>
          </cell>
          <cell r="B217" t="str">
            <v>ARRANC/REASSENT. DE MEIO FIO DE GRANITO</v>
          </cell>
          <cell r="C217" t="str">
            <v>m</v>
          </cell>
          <cell r="D217">
            <v>25.01</v>
          </cell>
        </row>
        <row r="218">
          <cell r="A218" t="str">
            <v>PAV-36</v>
          </cell>
          <cell r="B218" t="str">
            <v>ARRANC/REASSENT. SARJETA C/ 01 PARALELEPÍPEDO REJUNTADO</v>
          </cell>
          <cell r="C218" t="str">
            <v>m</v>
          </cell>
          <cell r="D218">
            <v>10.85</v>
          </cell>
        </row>
        <row r="219">
          <cell r="A219" t="str">
            <v>PAV-37</v>
          </cell>
          <cell r="B219" t="str">
            <v>ARRANC/REASSENT. SARJETA C/ 02 PARALELEPÍPEDOS REJUNTADOS</v>
          </cell>
          <cell r="C219" t="str">
            <v>m</v>
          </cell>
          <cell r="D219">
            <v>22.53</v>
          </cell>
        </row>
        <row r="220">
          <cell r="A220" t="str">
            <v>PAV-38</v>
          </cell>
          <cell r="B220" t="str">
            <v>DRENAGEM SUPERFICIAL C/ BRITA 0,30 X 0,40M SOB MEIO FIO</v>
          </cell>
          <cell r="C220" t="str">
            <v>m</v>
          </cell>
          <cell r="D220">
            <v>26.6</v>
          </cell>
        </row>
        <row r="221">
          <cell r="A221" t="str">
            <v>PAV-39</v>
          </cell>
          <cell r="B221" t="str">
            <v>CORTE DE PAVIMENTO ASFÁLTICO C/ COMPRESSOR E MARTELETE</v>
          </cell>
          <cell r="C221" t="str">
            <v>m²</v>
          </cell>
          <cell r="D221">
            <v>7.57</v>
          </cell>
        </row>
        <row r="222">
          <cell r="A222" t="str">
            <v>PAV-40</v>
          </cell>
          <cell r="B222" t="str">
            <v>ARRANC. E CARGA DE CAPA ASFÁLTICA C/ ESCAVADEIRA</v>
          </cell>
          <cell r="C222" t="str">
            <v>m3</v>
          </cell>
          <cell r="D222">
            <v>21.68</v>
          </cell>
        </row>
        <row r="223">
          <cell r="A223" t="str">
            <v>PAV-41</v>
          </cell>
          <cell r="B223" t="str">
            <v>ARRANC. E CARGA MECÂNICA DE PARALELEPÍPEDOS</v>
          </cell>
          <cell r="C223" t="str">
            <v>m²</v>
          </cell>
          <cell r="D223">
            <v>2.17</v>
          </cell>
        </row>
        <row r="224">
          <cell r="A224" t="str">
            <v>PAV-42</v>
          </cell>
          <cell r="B224" t="str">
            <v>C.B.U.Q. (FAIXA ESPECIAL)</v>
          </cell>
          <cell r="C224" t="str">
            <v>t</v>
          </cell>
          <cell r="D224">
            <v>154.03</v>
          </cell>
        </row>
        <row r="225">
          <cell r="A225" t="str">
            <v>PAV-43</v>
          </cell>
          <cell r="B225" t="str">
            <v>REVESTIMENTO CBUQ FAIXA ESPECIAL</v>
          </cell>
          <cell r="C225" t="str">
            <v>m³</v>
          </cell>
          <cell r="D225">
            <v>424.39</v>
          </cell>
        </row>
        <row r="226">
          <cell r="A226" t="str">
            <v>PAV-44</v>
          </cell>
          <cell r="B226" t="str">
            <v>CONCRETO COMPACTADO A ROLO FCTMK= 1,5 MPA</v>
          </cell>
          <cell r="C226" t="str">
            <v>m³</v>
          </cell>
          <cell r="D226">
            <v>206.07</v>
          </cell>
        </row>
        <row r="227">
          <cell r="A227" t="str">
            <v>PAV-45</v>
          </cell>
          <cell r="B227" t="str">
            <v>PLACA DE CONCRETO DE CIMENTO PORTLAND FCTMK= 4,5 MPA
COM RÉGUA VIBRATÓRIA SIMPLES, INCLUSIVE FORMA METÁLICA</v>
          </cell>
          <cell r="C227" t="str">
            <v>m³</v>
          </cell>
          <cell r="D227">
            <v>370.93</v>
          </cell>
        </row>
        <row r="228">
          <cell r="A228" t="str">
            <v>PAV-46</v>
          </cell>
          <cell r="B228" t="str">
            <v>PLACA DE CONCRETO DE CIMENTO PORTLAND FCTMK= 5,5 MPA
COM RÉGUA VIBRATÓRIA SIMPLES, INCLUSIVE FORMA METÁLICA</v>
          </cell>
          <cell r="C228" t="str">
            <v>m³</v>
          </cell>
          <cell r="D228">
            <v>424.35</v>
          </cell>
        </row>
        <row r="229">
          <cell r="A229" t="str">
            <v>PAV-47</v>
          </cell>
          <cell r="B229" t="str">
            <v>PLACA DE CONCRETO DE CIMENTO PORTLAND FctmK=4,5 MPA C/RÉGUA VIBRATÓRIA SIMPLES E ADIÇÃO DE FIBRA DE POLIPROPILENO, INCLUSIVE FORMA METÁLICA</v>
          </cell>
          <cell r="C229" t="str">
            <v>m³</v>
          </cell>
          <cell r="D229">
            <v>387.53</v>
          </cell>
        </row>
        <row r="230">
          <cell r="A230" t="str">
            <v>PAV-48</v>
          </cell>
          <cell r="B230" t="str">
            <v>PLACA DE CONCRETO DE CIMENTO PORTLAND FctmK=5,5 MPA C/RÉGUA VIBRATÓRIA SIMPLES E ADIÇÃO DE FIBRA DE POLIPROPILENO, INCLUSIVE FORMA METÁLICA</v>
          </cell>
          <cell r="C230" t="str">
            <v>m³</v>
          </cell>
          <cell r="D230">
            <v>440.95</v>
          </cell>
        </row>
        <row r="231">
          <cell r="A231" t="str">
            <v>PAV-49</v>
          </cell>
          <cell r="B231" t="str">
            <v>FORNECIMENTO E APLICAÇÃO DE LONA PLÁSTICA</v>
          </cell>
          <cell r="C231" t="str">
            <v>m²</v>
          </cell>
          <cell r="D231">
            <v>1.34</v>
          </cell>
        </row>
        <row r="232">
          <cell r="A232" t="str">
            <v>PAV-50</v>
          </cell>
          <cell r="B232" t="str">
            <v>CURA ÚMIDA DE PLACA DE CONCRETO</v>
          </cell>
          <cell r="C232" t="str">
            <v>m²</v>
          </cell>
          <cell r="D232">
            <v>1.92</v>
          </cell>
        </row>
        <row r="233">
          <cell r="A233" t="str">
            <v>PAV-51</v>
          </cell>
          <cell r="B233" t="str">
            <v>CURA QUÍMICA DE PLACA DE CONCRETO</v>
          </cell>
          <cell r="C233" t="str">
            <v>m²</v>
          </cell>
          <cell r="D233">
            <v>3.66</v>
          </cell>
        </row>
        <row r="234">
          <cell r="A234" t="str">
            <v>PAV-52</v>
          </cell>
          <cell r="B234" t="str">
            <v>TELA SOLDADA MALHA 10X10 CM FIO Ø 4,2 MM</v>
          </cell>
          <cell r="C234" t="str">
            <v>m²</v>
          </cell>
          <cell r="D234">
            <v>13.02</v>
          </cell>
        </row>
        <row r="235">
          <cell r="A235" t="str">
            <v>PAV-53</v>
          </cell>
          <cell r="B235" t="str">
            <v>TELA SOLDADA INFERIOR MALHA 10 X 10 CM FIO Ø 5,6 MM</v>
          </cell>
          <cell r="C235" t="str">
            <v>m²</v>
          </cell>
          <cell r="D235">
            <v>23.09</v>
          </cell>
        </row>
        <row r="236">
          <cell r="A236" t="str">
            <v>PAV-54</v>
          </cell>
          <cell r="B236" t="str">
            <v>JUNTA TRANSVERSAL, INCLUSIVE CORTE, TRELIÇA AÇO CA-25 ø 25mm, CORDÃO DE POLIPROPILENO  E SELANTE</v>
          </cell>
          <cell r="C236" t="str">
            <v>m</v>
          </cell>
          <cell r="D236">
            <v>49.93</v>
          </cell>
        </row>
        <row r="237">
          <cell r="A237" t="str">
            <v>PAV-55</v>
          </cell>
          <cell r="B237" t="str">
            <v>JUNTA TRANSVERSAL, INCLUSIVE CORTE, TRELIÇA AÇO CA-25 ø 32mm, CORDÃO DE POLIPROPILENO  E SELANTE</v>
          </cell>
          <cell r="C237" t="str">
            <v>m</v>
          </cell>
          <cell r="D237">
            <v>83.62</v>
          </cell>
        </row>
        <row r="238">
          <cell r="A238" t="str">
            <v>PAV-56</v>
          </cell>
          <cell r="B238" t="str">
            <v>JUNTA LONGITUDINAL, INCLUSIVE CORTE, AÇO CA-50 ø 10mm, CORDÃO DE POLIPROPILENO E SELANTE</v>
          </cell>
          <cell r="C238" t="str">
            <v>m</v>
          </cell>
          <cell r="D238">
            <v>12.99</v>
          </cell>
        </row>
        <row r="239">
          <cell r="A239" t="str">
            <v>PAV-57</v>
          </cell>
          <cell r="B239" t="str">
            <v>FRESAGEM DO PAVIMENTO COM VARREÇÃO, LAVAGEM E TRANSPORTE</v>
          </cell>
          <cell r="C239" t="str">
            <v>m³</v>
          </cell>
          <cell r="D239">
            <v>113.93</v>
          </cell>
        </row>
        <row r="240">
          <cell r="A240" t="str">
            <v>PAV-58</v>
          </cell>
          <cell r="B240" t="str">
            <v>PLACA DE CONCRETO FCTMK=4,5 MPA COM PAVIMENTADORA</v>
          </cell>
          <cell r="C240" t="str">
            <v>m³</v>
          </cell>
          <cell r="D240">
            <v>340.1</v>
          </cell>
        </row>
        <row r="241">
          <cell r="A241" t="str">
            <v>PAV-59</v>
          </cell>
          <cell r="B241" t="str">
            <v>PLACA DE CONCRETO FCTMK=5,5 MPA COM PAVIMENTADORA</v>
          </cell>
          <cell r="C241" t="str">
            <v>m³</v>
          </cell>
          <cell r="D241">
            <v>393.52</v>
          </cell>
        </row>
        <row r="242">
          <cell r="A242" t="str">
            <v>PAV-60</v>
          </cell>
          <cell r="B242" t="str">
            <v>PLACA DE CONCRETO FCK=30,0 MPA COM RÉGUA VIBRATÓRIA SIMPLES E FORMA METÁLICA</v>
          </cell>
          <cell r="C242" t="str">
            <v>m³</v>
          </cell>
          <cell r="D242">
            <v>361.78</v>
          </cell>
        </row>
        <row r="243">
          <cell r="A243" t="str">
            <v>PAV-61</v>
          </cell>
          <cell r="B243" t="str">
            <v>IMPRIMAÇÃO COM CM-30</v>
          </cell>
          <cell r="C243" t="str">
            <v>m²</v>
          </cell>
          <cell r="D243">
            <v>3.08</v>
          </cell>
        </row>
        <row r="244">
          <cell r="A244" t="str">
            <v>PAV-62</v>
          </cell>
          <cell r="B244" t="str">
            <v>PINTURA DE LIGAÇÃO C/ EMULSÃO RR-2C</v>
          </cell>
          <cell r="C244" t="str">
            <v>m²</v>
          </cell>
          <cell r="D244">
            <v>1.2</v>
          </cell>
        </row>
        <row r="245">
          <cell r="A245" t="str">
            <v>PAV-63</v>
          </cell>
          <cell r="B245" t="str">
            <v>VARREÇÃO E LAVAGEM DA PISTA</v>
          </cell>
          <cell r="C245" t="str">
            <v>m²</v>
          </cell>
          <cell r="D245">
            <v>0.25</v>
          </cell>
        </row>
        <row r="246">
          <cell r="A246" t="str">
            <v>PAV-64</v>
          </cell>
          <cell r="B246" t="str">
            <v>C.B.U.Q. FAIXA "B" POSTO USINA</v>
          </cell>
          <cell r="C246" t="str">
            <v>t</v>
          </cell>
          <cell r="D246">
            <v>144.66999999999999</v>
          </cell>
        </row>
        <row r="247">
          <cell r="A247" t="str">
            <v>PAV-65</v>
          </cell>
          <cell r="B247" t="str">
            <v>C.B.U.Q. FAIXA "C" COM BORRACHA POSTO USINA</v>
          </cell>
          <cell r="C247" t="str">
            <v>t</v>
          </cell>
          <cell r="D247">
            <v>168.92</v>
          </cell>
        </row>
        <row r="248">
          <cell r="A248" t="str">
            <v>PAV-66</v>
          </cell>
          <cell r="B248" t="str">
            <v>REVESTIMENTO COM C.B.U.Q. FAIXA "B"</v>
          </cell>
          <cell r="C248" t="str">
            <v>m³</v>
          </cell>
          <cell r="D248">
            <v>401.28</v>
          </cell>
        </row>
        <row r="249">
          <cell r="A249" t="str">
            <v>PAV-67</v>
          </cell>
          <cell r="B249" t="str">
            <v>REVESTIMENTO COM C.B.U.Q. FAIXA "C" COM BORRACHA</v>
          </cell>
          <cell r="C249" t="str">
            <v>m³</v>
          </cell>
          <cell r="D249">
            <v>461.16</v>
          </cell>
        </row>
        <row r="250">
          <cell r="A250" t="str">
            <v>PAV-68</v>
          </cell>
          <cell r="B250" t="str">
            <v>MICROREVESTIMENTO À FRIO COM POLÍMERO E=15 MM</v>
          </cell>
          <cell r="C250" t="str">
            <v>m²</v>
          </cell>
          <cell r="D250">
            <v>8.64</v>
          </cell>
        </row>
        <row r="251">
          <cell r="A251" t="str">
            <v>PAV-69</v>
          </cell>
          <cell r="B251" t="str">
            <v>CORTE PAVIMENTO ASFÁLTICO COM COMPRESSOR</v>
          </cell>
          <cell r="C251" t="str">
            <v>m³</v>
          </cell>
          <cell r="D251">
            <v>75.650000000000006</v>
          </cell>
        </row>
        <row r="252">
          <cell r="A252" t="str">
            <v>PAV-70</v>
          </cell>
          <cell r="B252" t="str">
            <v>CORTE PAV.ASF./ CONCRETO C/ SERRA DIAMANTADO E=6MM PROF: ATÉ 5CM</v>
          </cell>
          <cell r="C252" t="str">
            <v>m</v>
          </cell>
          <cell r="D252">
            <v>4.04</v>
          </cell>
        </row>
        <row r="253">
          <cell r="A253" t="str">
            <v>PAV-71</v>
          </cell>
          <cell r="B253" t="str">
            <v>JUNTA DE PRÉ-FISSURAÇÃO PARA BGTC, INCLUSIVE CORTE, MANTA GEOTÊXTIL E PINTURA DE LIGAÇÃO</v>
          </cell>
          <cell r="C253" t="str">
            <v>m</v>
          </cell>
          <cell r="D253">
            <v>5.68</v>
          </cell>
        </row>
        <row r="254">
          <cell r="A254" t="str">
            <v>PAV-72</v>
          </cell>
          <cell r="B254" t="str">
            <v>EXECUÇÃO DE BASE DE BRITA GRADUADA TRATADA COM CIMENTO ( BGTC )</v>
          </cell>
          <cell r="C254" t="str">
            <v>m³</v>
          </cell>
          <cell r="D254">
            <v>136.83000000000001</v>
          </cell>
        </row>
        <row r="255">
          <cell r="A255" t="str">
            <v>PAV-73</v>
          </cell>
          <cell r="B255" t="str">
            <v>RECICLAGEM COM CIMENTO, BRITA E INCORP. REVESTIMENTO ASFÁLTICO INFERIOR A 5 CM.</v>
          </cell>
          <cell r="C255" t="str">
            <v>m³</v>
          </cell>
          <cell r="D255">
            <v>119.2</v>
          </cell>
        </row>
        <row r="256">
          <cell r="A256" t="str">
            <v>PAV-74</v>
          </cell>
          <cell r="B256" t="str">
            <v>PINTURA DE LIGAÇÃO COM EMULSÃO RR-1C</v>
          </cell>
          <cell r="C256" t="str">
            <v>m²</v>
          </cell>
          <cell r="D256">
            <v>1.1499999999999999</v>
          </cell>
        </row>
        <row r="257">
          <cell r="A257" t="str">
            <v>SERVIÇOS COMPLEMENTARES</v>
          </cell>
        </row>
        <row r="258">
          <cell r="A258" t="str">
            <v>CÓDIGO</v>
          </cell>
          <cell r="B258" t="str">
            <v>DISCRIMINAÇÃO</v>
          </cell>
          <cell r="C258" t="str">
            <v>UN</v>
          </cell>
        </row>
        <row r="259">
          <cell r="A259" t="str">
            <v>PAI-1</v>
          </cell>
          <cell r="B259" t="str">
            <v>REGULARIZAÇÃO MANUAL DE PASSEIOS</v>
          </cell>
          <cell r="C259" t="str">
            <v>m²</v>
          </cell>
          <cell r="D259">
            <v>1.71</v>
          </cell>
        </row>
        <row r="260">
          <cell r="A260" t="str">
            <v>PAI-2</v>
          </cell>
          <cell r="B260" t="str">
            <v>REGULARIZAÇÃO / COMPACTAÇÃO MANUAL DE PASSEIOS</v>
          </cell>
          <cell r="C260" t="str">
            <v>m²</v>
          </cell>
          <cell r="D260">
            <v>3.42</v>
          </cell>
        </row>
        <row r="261">
          <cell r="A261" t="str">
            <v>PAI-3</v>
          </cell>
          <cell r="B261" t="str">
            <v>FORN/ASSENT. LAJOTA DE CONCRETO 45 X 45 X 5CM C/ LASTRO DE AREIA</v>
          </cell>
          <cell r="C261" t="str">
            <v>m²</v>
          </cell>
          <cell r="D261">
            <v>44.26</v>
          </cell>
        </row>
        <row r="262">
          <cell r="A262" t="str">
            <v>PAI-4</v>
          </cell>
          <cell r="B262" t="str">
            <v>FORN/ASSENT. BLOCOS SEXTAVADOS DE CONCRETO e= 8,0 CM</v>
          </cell>
          <cell r="C262" t="str">
            <v>m²</v>
          </cell>
          <cell r="D262">
            <v>62.25</v>
          </cell>
        </row>
        <row r="263">
          <cell r="A263" t="str">
            <v>PAI-5</v>
          </cell>
          <cell r="B263" t="str">
            <v>FORN/ASSENT. BLOCOS SEXTAVADOS DE CONCRETO e= 10,0 CM</v>
          </cell>
          <cell r="C263" t="str">
            <v>m²</v>
          </cell>
          <cell r="D263">
            <v>75.03</v>
          </cell>
        </row>
        <row r="264">
          <cell r="A264" t="str">
            <v>PAI-6</v>
          </cell>
          <cell r="B264" t="str">
            <v>FORN/ASSENT. LOUSAS DE GRANITO</v>
          </cell>
          <cell r="C264" t="str">
            <v>m²</v>
          </cell>
          <cell r="D264">
            <v>66.09</v>
          </cell>
        </row>
        <row r="265">
          <cell r="A265" t="str">
            <v>PAI-7</v>
          </cell>
          <cell r="B265" t="str">
            <v>FORN/ASSENT. PETIT-PAVET</v>
          </cell>
          <cell r="C265" t="str">
            <v>m²</v>
          </cell>
          <cell r="D265">
            <v>65.150000000000006</v>
          </cell>
        </row>
        <row r="266">
          <cell r="A266" t="str">
            <v>PAI-8</v>
          </cell>
          <cell r="B266" t="str">
            <v>FORN/ASSENT. BLOCOS DE CONCRETO TIPO PAVER E= 6,0 CM COR NATURAL</v>
          </cell>
          <cell r="C266" t="str">
            <v>m²</v>
          </cell>
          <cell r="D266">
            <v>55.1</v>
          </cell>
        </row>
        <row r="267">
          <cell r="A267" t="str">
            <v>PAI-9</v>
          </cell>
          <cell r="B267" t="str">
            <v>FORN/ASSENT. BLOCOS DE CONCRETO TIPO PAVER E= 6,0 CM COR PRETA</v>
          </cell>
          <cell r="C267" t="str">
            <v>m²</v>
          </cell>
          <cell r="D267">
            <v>62.44</v>
          </cell>
        </row>
        <row r="268">
          <cell r="A268" t="str">
            <v>PAI-10</v>
          </cell>
          <cell r="B268" t="str">
            <v>FORN.ASSENT. BLOCOS DE CONCRETO TIPO PAVER E= 8,0 CM COR NATURAL</v>
          </cell>
          <cell r="C268" t="str">
            <v>m²</v>
          </cell>
          <cell r="D268">
            <v>63.28</v>
          </cell>
        </row>
        <row r="269">
          <cell r="A269" t="str">
            <v>PAI-11</v>
          </cell>
          <cell r="B269" t="str">
            <v>FORN/ASSENT. BLOCOS DE CONCRETO TIPO PAVER E= 8,0 CM COR PRETA</v>
          </cell>
          <cell r="C269" t="str">
            <v>m²</v>
          </cell>
          <cell r="D269">
            <v>72.069999999999993</v>
          </cell>
        </row>
        <row r="270">
          <cell r="A270" t="str">
            <v>PAI-12</v>
          </cell>
          <cell r="B270" t="str">
            <v>FORN/ASSENT. DE GUIA PARA PAVER 9 X19 X 39 CM</v>
          </cell>
          <cell r="C270" t="str">
            <v>m</v>
          </cell>
          <cell r="D270">
            <v>23.21</v>
          </cell>
        </row>
        <row r="271">
          <cell r="A271" t="str">
            <v>PAI-13</v>
          </cell>
          <cell r="B271" t="str">
            <v>FORN/PLANTIO DE GRAMA EM LEIVAS C/ TERRA PRETA</v>
          </cell>
          <cell r="C271" t="str">
            <v>m²</v>
          </cell>
          <cell r="D271">
            <v>7.82</v>
          </cell>
        </row>
        <row r="272">
          <cell r="A272" t="str">
            <v>PAI-14</v>
          </cell>
          <cell r="B272" t="str">
            <v>FORN/ESPALHAMENTO DE TERRA PRETA</v>
          </cell>
          <cell r="C272" t="str">
            <v>m³</v>
          </cell>
          <cell r="D272">
            <v>36.979999999999997</v>
          </cell>
        </row>
        <row r="273">
          <cell r="A273" t="str">
            <v>PAI-15</v>
          </cell>
          <cell r="B273" t="str">
            <v>FORN/ASSENT. FINCADINHA DE GRANITO 8 X 15 CM</v>
          </cell>
          <cell r="C273" t="str">
            <v>m</v>
          </cell>
          <cell r="D273">
            <v>27.27</v>
          </cell>
        </row>
        <row r="274">
          <cell r="A274" t="str">
            <v>PAI-16</v>
          </cell>
          <cell r="B274" t="str">
            <v>ARRANCAMENTO DE LAJOTA DE CONCRETO 45 X 45 X 5 CM</v>
          </cell>
          <cell r="C274" t="str">
            <v>m²</v>
          </cell>
          <cell r="D274">
            <v>2.69</v>
          </cell>
        </row>
        <row r="275">
          <cell r="A275" t="str">
            <v>PAI-17</v>
          </cell>
          <cell r="B275" t="str">
            <v>ARRANCAMENTO DE BLOCO SEXTAVADO DE CONCRETO</v>
          </cell>
          <cell r="C275" t="str">
            <v>m²</v>
          </cell>
          <cell r="D275">
            <v>5.38</v>
          </cell>
        </row>
        <row r="276">
          <cell r="A276" t="str">
            <v>PAI-18</v>
          </cell>
          <cell r="B276" t="str">
            <v>ARRANCAMENTO DE LOUSAS DE GRANITO</v>
          </cell>
          <cell r="C276" t="str">
            <v>m²</v>
          </cell>
          <cell r="D276">
            <v>5.38</v>
          </cell>
        </row>
        <row r="277">
          <cell r="A277" t="str">
            <v>PAI-19</v>
          </cell>
          <cell r="B277" t="str">
            <v>ARRANCAMENTO DE PETIT-PAVET</v>
          </cell>
          <cell r="C277" t="str">
            <v>m²</v>
          </cell>
          <cell r="D277">
            <v>5.38</v>
          </cell>
        </row>
        <row r="278">
          <cell r="A278" t="str">
            <v>PAI-20</v>
          </cell>
          <cell r="B278" t="str">
            <v>ARRANCAMENTO DE FINCADINHA DE GRANITO</v>
          </cell>
          <cell r="C278" t="str">
            <v>m</v>
          </cell>
          <cell r="D278">
            <v>2.69</v>
          </cell>
        </row>
        <row r="279">
          <cell r="A279" t="str">
            <v>PAI-21</v>
          </cell>
          <cell r="B279" t="str">
            <v>ARRANCAMENTO DE GRAMA EM LEIVAS</v>
          </cell>
          <cell r="C279" t="str">
            <v>m²</v>
          </cell>
          <cell r="D279">
            <v>1.94</v>
          </cell>
        </row>
        <row r="280">
          <cell r="A280" t="str">
            <v>PAI-22</v>
          </cell>
          <cell r="B280" t="str">
            <v>ARRANCAMENTO DE BLOCOS DE CONCRETO TIPO PAVER</v>
          </cell>
          <cell r="C280" t="str">
            <v>m²</v>
          </cell>
          <cell r="D280">
            <v>5.38</v>
          </cell>
        </row>
        <row r="281">
          <cell r="A281" t="str">
            <v>PAI-23</v>
          </cell>
          <cell r="B281" t="str">
            <v>ARRANC/REASSENT. LAJOTAS DE CONCRETO 45 X 45 X 5 CM</v>
          </cell>
          <cell r="C281" t="str">
            <v>m²</v>
          </cell>
          <cell r="D281">
            <v>24.76</v>
          </cell>
        </row>
        <row r="282">
          <cell r="A282" t="str">
            <v>PAI-24</v>
          </cell>
          <cell r="B282" t="str">
            <v>ARRANC/REASSENT. BLOCOS SEXTAVADOS ESP = 8,0 CM</v>
          </cell>
          <cell r="C282" t="str">
            <v>m²</v>
          </cell>
          <cell r="D282">
            <v>28.66</v>
          </cell>
        </row>
        <row r="283">
          <cell r="A283" t="str">
            <v>PAI-25</v>
          </cell>
          <cell r="B283" t="str">
            <v>ARRANC/REASSENT. BLOCOS SEXTAVADOS ESP = 10,0 CM</v>
          </cell>
          <cell r="C283" t="str">
            <v>m²</v>
          </cell>
          <cell r="D283">
            <v>29.89</v>
          </cell>
        </row>
        <row r="284">
          <cell r="A284" t="str">
            <v>PAI-26</v>
          </cell>
          <cell r="B284" t="str">
            <v>ARRANC/REASSENT. LOUSAS DE GRANITO</v>
          </cell>
          <cell r="C284" t="str">
            <v>m²</v>
          </cell>
          <cell r="D284">
            <v>40.200000000000003</v>
          </cell>
        </row>
        <row r="285">
          <cell r="A285" t="str">
            <v>PAI-27</v>
          </cell>
          <cell r="B285" t="str">
            <v>ARRANC/REASSENT. PETIT-PAVET</v>
          </cell>
          <cell r="C285" t="str">
            <v>m²</v>
          </cell>
          <cell r="D285">
            <v>49.27</v>
          </cell>
        </row>
        <row r="286">
          <cell r="A286" t="str">
            <v>PAI-28</v>
          </cell>
          <cell r="B286" t="str">
            <v>ARRANC/REASSENT. FINCADINHA DE GRANITO</v>
          </cell>
          <cell r="C286" t="str">
            <v>m</v>
          </cell>
          <cell r="D286">
            <v>9.3800000000000008</v>
          </cell>
        </row>
        <row r="287">
          <cell r="A287" t="str">
            <v>PAI-29</v>
          </cell>
          <cell r="B287" t="str">
            <v>ARRANC/REASSENT. DE BLOCOS DE CONCRETO TIPO PAVER</v>
          </cell>
          <cell r="C287" t="str">
            <v>m²</v>
          </cell>
          <cell r="D287">
            <v>25.05</v>
          </cell>
        </row>
        <row r="288">
          <cell r="A288" t="str">
            <v>PAI-30</v>
          </cell>
          <cell r="B288" t="str">
            <v>ARRANC/REASSENT. GRAMA EM LEIVAS C/ TERRA PRETA</v>
          </cell>
          <cell r="C288" t="str">
            <v>m²</v>
          </cell>
          <cell r="D288">
            <v>6.52</v>
          </cell>
        </row>
        <row r="289">
          <cell r="A289" t="str">
            <v>PAI-31</v>
          </cell>
          <cell r="B289" t="str">
            <v>IMPLANTAÇÃO DE RAMPA PARA DEFICIENTE, COM LAJOTA TÁTIL DE ALERTA NAS LATERAIS, INCLUSIVE PINTURA, MEDINDO: 2,20 X 1,20 X 1,80 M.</v>
          </cell>
          <cell r="C289" t="str">
            <v>ud</v>
          </cell>
          <cell r="D289">
            <v>360.67</v>
          </cell>
        </row>
        <row r="290">
          <cell r="A290" t="str">
            <v>PAI-32</v>
          </cell>
          <cell r="B290" t="str">
            <v>ROÇADA COM ROÇADEIRA COSTAL, INCLUSIVE REMOÇÃO DE ENTULHOS</v>
          </cell>
          <cell r="C290" t="str">
            <v>m²</v>
          </cell>
          <cell r="D290">
            <v>0.16</v>
          </cell>
        </row>
        <row r="291">
          <cell r="A291" t="str">
            <v>PAI-33</v>
          </cell>
          <cell r="B291" t="str">
            <v>CORTE DE ÁRVORES Ø ATÉ 0,20 M, INCLUSIVE DESTOCAMENTO E TRANSPORTE</v>
          </cell>
          <cell r="C291" t="str">
            <v>ud</v>
          </cell>
          <cell r="D291">
            <v>37.4</v>
          </cell>
        </row>
        <row r="292">
          <cell r="A292" t="str">
            <v>PAI-34</v>
          </cell>
          <cell r="B292" t="str">
            <v>CORTE DE ÁRVORES Ø 0,20 M ATÉ 0,40 M, INCLUSIVE TRANSPORTE</v>
          </cell>
          <cell r="C292" t="str">
            <v>ud</v>
          </cell>
          <cell r="D292">
            <v>74.81</v>
          </cell>
        </row>
        <row r="293">
          <cell r="A293" t="str">
            <v>PAI-35</v>
          </cell>
          <cell r="B293" t="str">
            <v>CORTE DE ÁRVORES Ø 0,40 M ATÉ 0,60 M, INCLUSIVE TRANSPORTE</v>
          </cell>
          <cell r="C293" t="str">
            <v>ud</v>
          </cell>
          <cell r="D293">
            <v>99.75</v>
          </cell>
        </row>
        <row r="294">
          <cell r="A294" t="str">
            <v>PAI-36</v>
          </cell>
          <cell r="B294" t="str">
            <v>CORTE DE ÁRVORES Ø 0,60 M ATÉ 0,80 M, INCLUSIVE TRANSPORTE</v>
          </cell>
          <cell r="C294" t="str">
            <v>ud</v>
          </cell>
          <cell r="D294">
            <v>195.26</v>
          </cell>
        </row>
        <row r="295">
          <cell r="A295" t="str">
            <v>PAI-37</v>
          </cell>
          <cell r="B295" t="str">
            <v>DESTOCAMENTO DE ÁRVORES Ø 0,20 M ATÉ 0,40 M, INCLUSIVE TRANSPORTE</v>
          </cell>
          <cell r="C295" t="str">
            <v>ud</v>
          </cell>
          <cell r="D295">
            <v>62.06</v>
          </cell>
        </row>
        <row r="296">
          <cell r="A296" t="str">
            <v>PAI-38</v>
          </cell>
          <cell r="B296" t="str">
            <v>DESTOCAMENTO DE ÁRVORES Ø 0,40 M ATÉ 0,60 M, INCLUSIVE TRANSPORTE</v>
          </cell>
          <cell r="C296" t="str">
            <v>ud</v>
          </cell>
          <cell r="D296">
            <v>105.66</v>
          </cell>
        </row>
        <row r="297">
          <cell r="A297" t="str">
            <v>PAI-39</v>
          </cell>
          <cell r="B297" t="str">
            <v>DESTOCAMENTO DE ÁRVORES Ø 0,60 M ATÉ 0,80 M, INCLUSIVE TRANSPORTE</v>
          </cell>
          <cell r="C297" t="str">
            <v>ud</v>
          </cell>
          <cell r="D297">
            <v>140.87</v>
          </cell>
        </row>
        <row r="298">
          <cell r="A298" t="str">
            <v>PAI-40</v>
          </cell>
          <cell r="B298" t="str">
            <v>IMPLANTAÇÃO DE RAMPA PARA DEFICIENTE, COM 03 LAJOTAS TÁTIL DE ALERTA, SEM PINTURA, MEDINDO: 2,20 X 1,20 X 1,80 M.</v>
          </cell>
          <cell r="C298" t="str">
            <v>ud</v>
          </cell>
          <cell r="D298">
            <v>231.72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esumo "/>
      <sheetName val="demonstrativo"/>
      <sheetName val="Ilumin mão de obra"/>
      <sheetName val="estrutura"/>
      <sheetName val="terra armada"/>
      <sheetName val="ter"/>
      <sheetName val="pav"/>
      <sheetName val="dre"/>
      <sheetName val="estrutura met"/>
      <sheetName val="hidro"/>
      <sheetName val="ilum publ"/>
      <sheetName val="MÃODE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COMPOSIÇÃO DE PREÇO UNITÁRIO</v>
          </cell>
        </row>
        <row r="4">
          <cell r="C4" t="str">
            <v>CÓDIGO:</v>
          </cell>
          <cell r="G4" t="str">
            <v>Comp1TER</v>
          </cell>
          <cell r="K4" t="str">
            <v>SERVIÇO:</v>
          </cell>
          <cell r="O4" t="str">
            <v>FORNECIMENTO DE MOLEDO/SAIBRO PARA ATERRO</v>
          </cell>
          <cell r="AL4" t="str">
            <v>UNIDADE:</v>
          </cell>
          <cell r="AP4" t="str">
            <v>m3</v>
          </cell>
        </row>
        <row r="7">
          <cell r="C7" t="str">
            <v>CÓDIGO</v>
          </cell>
          <cell r="F7" t="str">
            <v>EQUIPAMENTOS</v>
          </cell>
          <cell r="V7" t="str">
            <v>QUANT.</v>
          </cell>
          <cell r="Y7" t="str">
            <v>UTILIZAÇÃO</v>
          </cell>
          <cell r="AG7" t="str">
            <v>CUSTO OPERACIONAL</v>
          </cell>
          <cell r="AO7" t="str">
            <v>CUSTO HORÁRIO</v>
          </cell>
        </row>
        <row r="8">
          <cell r="Y8" t="str">
            <v>PROD.</v>
          </cell>
          <cell r="AC8" t="str">
            <v>IMPROD.</v>
          </cell>
          <cell r="AG8" t="str">
            <v>PROD.</v>
          </cell>
          <cell r="AK8" t="str">
            <v>IMPROD.</v>
          </cell>
        </row>
        <row r="17">
          <cell r="Y17" t="str">
            <v>CUSTO HORÁRIO DE EQUIPAMENTOS - TOTAL</v>
          </cell>
          <cell r="AO17">
            <v>0</v>
          </cell>
        </row>
        <row r="19">
          <cell r="C19" t="str">
            <v>CÓDIGO</v>
          </cell>
          <cell r="F19" t="str">
            <v>MÃO-DE-OBRA SUPLEMENTAR</v>
          </cell>
          <cell r="AC19" t="str">
            <v>K ou R</v>
          </cell>
          <cell r="AG19" t="str">
            <v>QUANT.</v>
          </cell>
          <cell r="AK19" t="str">
            <v>SALÁRIO BASE</v>
          </cell>
          <cell r="AO19" t="str">
            <v>CUSTO HORÁRIO</v>
          </cell>
        </row>
        <row r="29">
          <cell r="Y29" t="str">
            <v>FERRAMENTAS MANUAIS</v>
          </cell>
          <cell r="AG29" t="str">
            <v>0%</v>
          </cell>
          <cell r="AK29">
            <v>0</v>
          </cell>
          <cell r="AO29">
            <v>0</v>
          </cell>
        </row>
        <row r="30">
          <cell r="Y30" t="str">
            <v>CUSTO HORÁRIO DE MÃO-DE-OBRA - TOTAL</v>
          </cell>
          <cell r="AO30">
            <v>0</v>
          </cell>
        </row>
        <row r="32">
          <cell r="Y32" t="str">
            <v>CUSTO HORÁRIO DE EXECUÇÃO</v>
          </cell>
          <cell r="AO32">
            <v>0</v>
          </cell>
        </row>
        <row r="33">
          <cell r="C33" t="str">
            <v>PRODUÇÃO DA EQUIPE</v>
          </cell>
          <cell r="Q33">
            <v>1</v>
          </cell>
          <cell r="V33" t="str">
            <v>m3</v>
          </cell>
          <cell r="Y33" t="str">
            <v>CUSTO UNITÁRIO DE EXECUÇÃO</v>
          </cell>
          <cell r="AO33">
            <v>0</v>
          </cell>
        </row>
        <row r="35">
          <cell r="C35" t="str">
            <v>CÓDIGO</v>
          </cell>
          <cell r="F35" t="str">
            <v>MATERIAIS</v>
          </cell>
          <cell r="AC35" t="str">
            <v>UNIDADE</v>
          </cell>
          <cell r="AG35" t="str">
            <v>CUSTO UNITÁRIO</v>
          </cell>
          <cell r="AK35" t="str">
            <v>CONSUMO</v>
          </cell>
          <cell r="AO35" t="str">
            <v>CUSTO TOTAL</v>
          </cell>
        </row>
        <row r="37">
          <cell r="C37" t="str">
            <v>Cotação</v>
          </cell>
          <cell r="F37" t="str">
            <v>MOLEDO/SAIBRO</v>
          </cell>
          <cell r="AC37" t="str">
            <v>m3</v>
          </cell>
          <cell r="AG37">
            <v>15</v>
          </cell>
          <cell r="AK37">
            <v>1</v>
          </cell>
          <cell r="AO37">
            <v>15</v>
          </cell>
        </row>
        <row r="40">
          <cell r="F40">
            <v>0</v>
          </cell>
          <cell r="AC40">
            <v>0</v>
          </cell>
          <cell r="AG40">
            <v>0</v>
          </cell>
          <cell r="AO40">
            <v>0</v>
          </cell>
        </row>
        <row r="41">
          <cell r="F41">
            <v>0</v>
          </cell>
          <cell r="AC41">
            <v>0</v>
          </cell>
          <cell r="AG41">
            <v>0</v>
          </cell>
          <cell r="AO41">
            <v>0</v>
          </cell>
        </row>
        <row r="45">
          <cell r="Y45" t="str">
            <v>CUSTO DE MATERIAIS - TOTAL</v>
          </cell>
          <cell r="AO45">
            <v>15</v>
          </cell>
        </row>
        <row r="47">
          <cell r="C47" t="str">
            <v>CÓDIGO</v>
          </cell>
          <cell r="F47" t="str">
            <v>EQUIPAMENTO DE TRANSPORTE</v>
          </cell>
          <cell r="S47" t="str">
            <v>TIPO</v>
          </cell>
          <cell r="V47" t="str">
            <v>PISO</v>
          </cell>
          <cell r="Y47" t="str">
            <v>MATERIAL</v>
          </cell>
          <cell r="AE47" t="str">
            <v>CUSTO (tkm)</v>
          </cell>
          <cell r="AH47" t="str">
            <v>DT            (km)</v>
          </cell>
          <cell r="AK47" t="str">
            <v>CONSUMO</v>
          </cell>
          <cell r="AO47" t="str">
            <v>CUSTO TOTAL</v>
          </cell>
        </row>
        <row r="50">
          <cell r="AO50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4">
          <cell r="AO54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Y57" t="str">
            <v>CUSTO DE TRANSPORTE - TOTAL</v>
          </cell>
          <cell r="AO57">
            <v>0</v>
          </cell>
        </row>
        <row r="59">
          <cell r="Y59" t="str">
            <v>CUSTO UNITÁRIO DIRETO - TOTAL</v>
          </cell>
          <cell r="AO59">
            <v>15</v>
          </cell>
        </row>
        <row r="60">
          <cell r="Y60" t="str">
            <v>LDI</v>
          </cell>
          <cell r="AH60">
            <v>0.2031</v>
          </cell>
          <cell r="AO60">
            <v>3.05</v>
          </cell>
        </row>
        <row r="61">
          <cell r="A61" t="str">
            <v>COMP1TER</v>
          </cell>
          <cell r="Y61" t="str">
            <v>PREÇO UNITÁRIO TOTAL</v>
          </cell>
          <cell r="AO61">
            <v>18.05</v>
          </cell>
        </row>
        <row r="63">
          <cell r="C63" t="str">
            <v>OBSERVAÇÕES:</v>
          </cell>
        </row>
        <row r="70">
          <cell r="C70" t="str">
            <v>RODOVIA:</v>
          </cell>
          <cell r="AB70" t="str">
            <v>DATA-BASE:      MAIO/2011/PR</v>
          </cell>
        </row>
        <row r="71">
          <cell r="C71" t="str">
            <v>TRECHO:</v>
          </cell>
          <cell r="G71" t="str">
            <v>LINHA VERDE</v>
          </cell>
        </row>
        <row r="72">
          <cell r="C72" t="str">
            <v>SUBTRECHO: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A1" t="str">
            <v xml:space="preserve">PREFEITURA MUNICIPAL DE CURITIBA                                                                                                                                                   SECRETARIA MUNICIPAL DE OBRAS PÚBLICAS - SMOP                               </v>
          </cell>
        </row>
        <row r="2">
          <cell r="A2" t="str">
            <v>EDIFICAÇÕES</v>
          </cell>
          <cell r="D2" t="str">
            <v>B.D.I. = 20,31%</v>
          </cell>
        </row>
        <row r="3">
          <cell r="A3" t="str">
            <v>CÓDIGO</v>
          </cell>
          <cell r="B3" t="str">
            <v>DISCRIMINAÇÃO</v>
          </cell>
          <cell r="C3" t="str">
            <v>UN</v>
          </cell>
          <cell r="D3" t="str">
            <v>R$</v>
          </cell>
        </row>
        <row r="4">
          <cell r="A4">
            <v>10000</v>
          </cell>
          <cell r="B4" t="str">
            <v>SERVIÇOS PRELIMINARES</v>
          </cell>
        </row>
        <row r="5">
          <cell r="A5">
            <v>10200</v>
          </cell>
          <cell r="B5" t="str">
            <v>DEMOLIÇÕES E RETIRADAS</v>
          </cell>
        </row>
        <row r="6">
          <cell r="A6" t="str">
            <v>010201U</v>
          </cell>
          <cell r="B6" t="str">
            <v>RETIRADA DE TELHAS ONDULADAS DE FIBROCIMENTO</v>
          </cell>
          <cell r="C6" t="str">
            <v>m2</v>
          </cell>
          <cell r="D6">
            <v>4.13</v>
          </cell>
        </row>
        <row r="7">
          <cell r="A7" t="str">
            <v>010202U</v>
          </cell>
          <cell r="B7" t="str">
            <v>RETIRADA DE TELHAS DE BARRO TIPO FRANCESA</v>
          </cell>
          <cell r="C7" t="str">
            <v>m2</v>
          </cell>
          <cell r="D7">
            <v>6.85</v>
          </cell>
        </row>
        <row r="8">
          <cell r="A8" t="str">
            <v>010203U</v>
          </cell>
          <cell r="B8" t="str">
            <v>RETIRADA EST. MADEIRA P/ TELHAS FIBROCIMENTO</v>
          </cell>
          <cell r="C8" t="str">
            <v>m2</v>
          </cell>
          <cell r="D8">
            <v>13.09</v>
          </cell>
        </row>
        <row r="9">
          <cell r="A9" t="str">
            <v>010204U</v>
          </cell>
          <cell r="B9" t="str">
            <v>RET. DE EST. DE MADEIRA. P/ TELHAS DE BARRO</v>
          </cell>
          <cell r="C9" t="str">
            <v>m2</v>
          </cell>
          <cell r="D9">
            <v>17.36</v>
          </cell>
        </row>
        <row r="10">
          <cell r="A10" t="str">
            <v>010205U</v>
          </cell>
          <cell r="B10" t="str">
            <v>RETIRADA DE ALAMBRADO C/ MOURAO DE CONCRETO</v>
          </cell>
          <cell r="C10" t="str">
            <v>m</v>
          </cell>
          <cell r="D10">
            <v>15.39</v>
          </cell>
        </row>
        <row r="11">
          <cell r="A11" t="str">
            <v>010206U</v>
          </cell>
          <cell r="B11" t="str">
            <v>RETIRADA DE TELA ALAMBRADO</v>
          </cell>
          <cell r="C11" t="str">
            <v>m2</v>
          </cell>
          <cell r="D11">
            <v>3.85</v>
          </cell>
        </row>
        <row r="12">
          <cell r="A12" t="str">
            <v>010207U</v>
          </cell>
          <cell r="B12" t="str">
            <v>RETIRADA DE MOURAO DE CONCRETO</v>
          </cell>
          <cell r="C12" t="str">
            <v>un</v>
          </cell>
          <cell r="D12">
            <v>10.83</v>
          </cell>
        </row>
        <row r="13">
          <cell r="A13" t="str">
            <v>010208U</v>
          </cell>
          <cell r="B13" t="str">
            <v>RETIRADA DE MURO PRE-FABRICADO H= 1,50 M</v>
          </cell>
          <cell r="C13" t="str">
            <v>m</v>
          </cell>
          <cell r="D13">
            <v>12.18</v>
          </cell>
        </row>
        <row r="14">
          <cell r="A14" t="str">
            <v>010209U</v>
          </cell>
          <cell r="B14" t="str">
            <v>RETIRADA DE MURO PRE-FABRICADO H= 1,80 M</v>
          </cell>
          <cell r="C14" t="str">
            <v>m</v>
          </cell>
          <cell r="D14">
            <v>14.62</v>
          </cell>
        </row>
        <row r="15">
          <cell r="A15" t="str">
            <v>010210U</v>
          </cell>
          <cell r="B15" t="str">
            <v>RETIRADA DE PISO CERAMICO</v>
          </cell>
          <cell r="C15" t="str">
            <v>m2</v>
          </cell>
          <cell r="D15">
            <v>10.7</v>
          </cell>
        </row>
        <row r="16">
          <cell r="A16" t="str">
            <v>010211U</v>
          </cell>
          <cell r="B16" t="str">
            <v>RETIRADA DE PISOS DE TACOS E PARQUETES DE MADEIRA</v>
          </cell>
          <cell r="C16" t="str">
            <v>m2</v>
          </cell>
          <cell r="D16">
            <v>11.67</v>
          </cell>
        </row>
        <row r="17">
          <cell r="A17" t="str">
            <v>010212U</v>
          </cell>
          <cell r="B17" t="str">
            <v>DEMOLICAO DE PISO CIMENTADO</v>
          </cell>
          <cell r="C17" t="str">
            <v>m2</v>
          </cell>
          <cell r="D17">
            <v>7.27</v>
          </cell>
        </row>
        <row r="18">
          <cell r="A18" t="str">
            <v>010213U</v>
          </cell>
          <cell r="B18" t="str">
            <v>ARRANCAMENTO DE CARPET</v>
          </cell>
          <cell r="C18" t="str">
            <v>m2</v>
          </cell>
          <cell r="D18">
            <v>1.71</v>
          </cell>
        </row>
        <row r="19">
          <cell r="A19" t="str">
            <v>010214U</v>
          </cell>
          <cell r="B19" t="str">
            <v>APICOAMENTO DE PISO CIMENTADO</v>
          </cell>
          <cell r="C19" t="str">
            <v>m2</v>
          </cell>
          <cell r="D19">
            <v>3.63</v>
          </cell>
        </row>
        <row r="20">
          <cell r="A20" t="str">
            <v>010215U</v>
          </cell>
          <cell r="B20" t="str">
            <v>RETIRADA DE RODAPE CERAMICO</v>
          </cell>
          <cell r="C20" t="str">
            <v>m</v>
          </cell>
          <cell r="D20">
            <v>3.63</v>
          </cell>
        </row>
        <row r="21">
          <cell r="A21" t="str">
            <v>010216U</v>
          </cell>
          <cell r="B21" t="str">
            <v>REMOCAO DE REVESTIMENTO DE PAREDES COM ARGAMASSA</v>
          </cell>
          <cell r="C21" t="str">
            <v>m2</v>
          </cell>
          <cell r="D21">
            <v>3.25</v>
          </cell>
        </row>
        <row r="22">
          <cell r="A22" t="str">
            <v>010217U</v>
          </cell>
          <cell r="B22" t="str">
            <v>DEMOLICAO DE ALVENARIA 1/2 VEZ</v>
          </cell>
          <cell r="C22" t="str">
            <v>m2</v>
          </cell>
          <cell r="D22">
            <v>9.65</v>
          </cell>
        </row>
        <row r="23">
          <cell r="A23" t="str">
            <v>010218U</v>
          </cell>
          <cell r="B23" t="str">
            <v>DEMOLICAO DE ALVENARIA 1 VEZ</v>
          </cell>
          <cell r="C23" t="str">
            <v>m2</v>
          </cell>
          <cell r="D23">
            <v>16.13</v>
          </cell>
        </row>
        <row r="24">
          <cell r="A24" t="str">
            <v>010219U</v>
          </cell>
          <cell r="B24" t="str">
            <v>DEMOLICAO DE CONCRETO SIMPLES</v>
          </cell>
          <cell r="C24" t="str">
            <v>m3</v>
          </cell>
          <cell r="D24">
            <v>142.69999999999999</v>
          </cell>
        </row>
        <row r="25">
          <cell r="A25" t="str">
            <v>010220U</v>
          </cell>
          <cell r="B25" t="str">
            <v>DEMOLICAO DE REVESTIMENTO DE AZULEJOS</v>
          </cell>
          <cell r="C25" t="str">
            <v>m2</v>
          </cell>
          <cell r="D25">
            <v>12.97</v>
          </cell>
        </row>
        <row r="26">
          <cell r="A26" t="str">
            <v>010221U</v>
          </cell>
          <cell r="B26" t="str">
            <v>DEMOLICAO MANUAL DE CONCRETO ARMADO</v>
          </cell>
          <cell r="C26" t="str">
            <v>m3</v>
          </cell>
          <cell r="D26">
            <v>311.35000000000002</v>
          </cell>
        </row>
        <row r="27">
          <cell r="A27" t="str">
            <v>010222U</v>
          </cell>
          <cell r="B27" t="str">
            <v>DEMOLICAO DE CONCRETO ARMADO COM COMPRESSOR</v>
          </cell>
          <cell r="C27" t="str">
            <v>m3</v>
          </cell>
          <cell r="D27">
            <v>211.9</v>
          </cell>
        </row>
        <row r="28">
          <cell r="A28" t="str">
            <v>010223U</v>
          </cell>
          <cell r="B28" t="str">
            <v>RETIRADA DE FORRO MADEIRA, INCL. TARUGAMENTO</v>
          </cell>
          <cell r="C28" t="str">
            <v>m2</v>
          </cell>
          <cell r="D28">
            <v>10.68</v>
          </cell>
        </row>
        <row r="29">
          <cell r="A29" t="str">
            <v>010224U</v>
          </cell>
          <cell r="B29" t="str">
            <v>RETIRADA DE DIVISORIA DE MADEIRA</v>
          </cell>
          <cell r="C29" t="str">
            <v>m2</v>
          </cell>
          <cell r="D29">
            <v>16.03</v>
          </cell>
        </row>
        <row r="30">
          <cell r="A30" t="str">
            <v>010225U</v>
          </cell>
          <cell r="B30" t="str">
            <v>RETIRADA DE ASSOALHO DE MADEIRA</v>
          </cell>
          <cell r="C30" t="str">
            <v>m2</v>
          </cell>
          <cell r="D30">
            <v>11.67</v>
          </cell>
        </row>
        <row r="31">
          <cell r="A31" t="str">
            <v>010226U</v>
          </cell>
          <cell r="B31" t="str">
            <v>RETIRADA DE PISO VINILICO</v>
          </cell>
          <cell r="C31" t="str">
            <v>m2</v>
          </cell>
          <cell r="D31">
            <v>3.42</v>
          </cell>
        </row>
        <row r="32">
          <cell r="A32" t="str">
            <v>010227U</v>
          </cell>
          <cell r="B32" t="str">
            <v>RETIRADA DE ESQUADRIA METALICA</v>
          </cell>
          <cell r="C32" t="str">
            <v>m2</v>
          </cell>
          <cell r="D32">
            <v>10.38</v>
          </cell>
        </row>
        <row r="33">
          <cell r="A33" t="str">
            <v>010228U</v>
          </cell>
          <cell r="B33" t="str">
            <v>RET. DE PORTA MAD. 60/70/80X210CM C/ CAIXILHO</v>
          </cell>
          <cell r="C33" t="str">
            <v>un</v>
          </cell>
          <cell r="D33">
            <v>41.16</v>
          </cell>
        </row>
        <row r="34">
          <cell r="A34" t="str">
            <v>010229U</v>
          </cell>
          <cell r="B34" t="str">
            <v>RETIRADA DE VASO SANITARIO</v>
          </cell>
          <cell r="C34" t="str">
            <v>un</v>
          </cell>
          <cell r="D34">
            <v>17.84</v>
          </cell>
        </row>
        <row r="35">
          <cell r="A35" t="str">
            <v>010230U</v>
          </cell>
          <cell r="B35" t="str">
            <v>RETIRADA DE LAVATORIO DE LOUCA SEM COLUNA</v>
          </cell>
          <cell r="C35" t="str">
            <v>un</v>
          </cell>
          <cell r="D35">
            <v>10.43</v>
          </cell>
        </row>
        <row r="36">
          <cell r="A36" t="str">
            <v>010231U</v>
          </cell>
          <cell r="B36" t="str">
            <v>RETIRADA DE LAVATORIO DE LOUCA COM COLUNA</v>
          </cell>
          <cell r="C36" t="str">
            <v>un</v>
          </cell>
          <cell r="D36">
            <v>17.84</v>
          </cell>
        </row>
        <row r="37">
          <cell r="A37" t="str">
            <v>010232U</v>
          </cell>
          <cell r="B37" t="str">
            <v>RETIRADA DE CAIXA DE DESCARGA PLASTICA</v>
          </cell>
          <cell r="C37" t="str">
            <v>un</v>
          </cell>
          <cell r="D37">
            <v>9.6</v>
          </cell>
        </row>
        <row r="38">
          <cell r="A38" t="str">
            <v>010233U</v>
          </cell>
          <cell r="B38" t="str">
            <v>RETIRADA DE TANQUE DE LAVAR EM CONCRETO</v>
          </cell>
          <cell r="C38" t="str">
            <v>un</v>
          </cell>
          <cell r="D38">
            <v>13.72</v>
          </cell>
        </row>
        <row r="39">
          <cell r="A39" t="str">
            <v>010234U</v>
          </cell>
          <cell r="B39" t="str">
            <v>RETIRADA DE CHUVEIRO ELETRICO</v>
          </cell>
          <cell r="C39" t="str">
            <v>un</v>
          </cell>
          <cell r="D39">
            <v>6.86</v>
          </cell>
        </row>
        <row r="40">
          <cell r="A40" t="str">
            <v>010235U</v>
          </cell>
          <cell r="B40" t="str">
            <v>RETIRADA DE LUMINARIA FLUORESCENTE 2 X 40 W</v>
          </cell>
          <cell r="C40" t="str">
            <v>un</v>
          </cell>
          <cell r="D40">
            <v>12.34</v>
          </cell>
        </row>
        <row r="41">
          <cell r="A41" t="str">
            <v>010236U</v>
          </cell>
          <cell r="B41" t="str">
            <v>RETIRADA DE LUMINARIA FLUORESCENTE 4 X 40 W</v>
          </cell>
          <cell r="C41" t="str">
            <v>un</v>
          </cell>
          <cell r="D41">
            <v>15.09</v>
          </cell>
        </row>
        <row r="42">
          <cell r="A42" t="str">
            <v>010237U</v>
          </cell>
          <cell r="B42" t="str">
            <v>RETIRADA DE LUMINARIA INCANDESCENTE</v>
          </cell>
          <cell r="C42" t="str">
            <v>un</v>
          </cell>
          <cell r="D42">
            <v>5.49</v>
          </cell>
        </row>
        <row r="43">
          <cell r="A43" t="str">
            <v>010238U</v>
          </cell>
          <cell r="B43" t="str">
            <v>RETIRADA DE TELHA DE FIBROCIMENTO CANALETE 90</v>
          </cell>
          <cell r="C43" t="str">
            <v>m2</v>
          </cell>
          <cell r="D43">
            <v>15.3</v>
          </cell>
        </row>
        <row r="44">
          <cell r="A44" t="str">
            <v>010239U</v>
          </cell>
          <cell r="B44" t="str">
            <v>RETIRADA DE VIDRO</v>
          </cell>
          <cell r="C44" t="str">
            <v>m2</v>
          </cell>
          <cell r="D44">
            <v>10.33</v>
          </cell>
        </row>
        <row r="45">
          <cell r="A45" t="str">
            <v>010240U</v>
          </cell>
          <cell r="B45" t="str">
            <v>DEMOLICAO DE ALVENARIA DE TIJOLOS</v>
          </cell>
          <cell r="C45" t="str">
            <v>m3</v>
          </cell>
          <cell r="D45">
            <v>64.86</v>
          </cell>
        </row>
        <row r="46">
          <cell r="A46" t="str">
            <v>010241U</v>
          </cell>
          <cell r="B46" t="str">
            <v>DEM. MURO ALV.1/2 VEZ,C/ BALDR.,PILAR E CINTA</v>
          </cell>
          <cell r="C46" t="str">
            <v>m2</v>
          </cell>
          <cell r="D46">
            <v>20.260000000000002</v>
          </cell>
        </row>
        <row r="47">
          <cell r="A47" t="str">
            <v>010242U</v>
          </cell>
          <cell r="B47" t="str">
            <v>CARGA E TRANSPORTE DE ENTULHOS COM CACAMBA</v>
          </cell>
          <cell r="C47" t="str">
            <v>m3</v>
          </cell>
          <cell r="D47">
            <v>46.72</v>
          </cell>
        </row>
        <row r="48">
          <cell r="A48" t="str">
            <v>010243U</v>
          </cell>
          <cell r="B48" t="str">
            <v>RETIRADA DE RODAPÉ DE MADEIRA</v>
          </cell>
          <cell r="C48" t="str">
            <v>m</v>
          </cell>
          <cell r="D48">
            <v>1.71</v>
          </cell>
        </row>
        <row r="49">
          <cell r="A49" t="str">
            <v>010244U</v>
          </cell>
          <cell r="B49" t="str">
            <v>RETIRADA DE TESTEIRA DE MADEIRA</v>
          </cell>
          <cell r="C49" t="str">
            <v>m</v>
          </cell>
          <cell r="D49">
            <v>2.74</v>
          </cell>
        </row>
        <row r="50">
          <cell r="A50" t="str">
            <v>010245U</v>
          </cell>
          <cell r="B50" t="str">
            <v>RETIRADA DE PORTA DE MADEIRA 60-70-80/2,10M ( FOLHA )</v>
          </cell>
          <cell r="C50" t="str">
            <v>un</v>
          </cell>
          <cell r="D50">
            <v>10.97</v>
          </cell>
        </row>
        <row r="51">
          <cell r="A51" t="str">
            <v>010246U</v>
          </cell>
          <cell r="B51" t="str">
            <v>RETIRADA DE DIVISÓRIA NAVAL</v>
          </cell>
          <cell r="C51" t="str">
            <v>m2</v>
          </cell>
          <cell r="D51">
            <v>10.97</v>
          </cell>
        </row>
        <row r="52">
          <cell r="A52" t="str">
            <v>010247U</v>
          </cell>
          <cell r="B52" t="str">
            <v>RETIRADA DE FORRO DE MADEIRA</v>
          </cell>
          <cell r="C52" t="str">
            <v>m2</v>
          </cell>
          <cell r="D52">
            <v>7.54</v>
          </cell>
        </row>
        <row r="53">
          <cell r="A53" t="str">
            <v>010248U</v>
          </cell>
          <cell r="B53" t="str">
            <v>DEMOLIÇÃO DE PISO DE GRANITINA</v>
          </cell>
          <cell r="C53" t="str">
            <v>m2</v>
          </cell>
          <cell r="D53">
            <v>7.27</v>
          </cell>
        </row>
        <row r="54">
          <cell r="A54" t="str">
            <v>010249U</v>
          </cell>
          <cell r="B54" t="str">
            <v>DEMOLIÇÃO DE RODAPÉ DE GRANITINA</v>
          </cell>
          <cell r="C54" t="str">
            <v>m</v>
          </cell>
          <cell r="D54">
            <v>3.63</v>
          </cell>
        </row>
        <row r="55">
          <cell r="A55" t="str">
            <v>010250U</v>
          </cell>
          <cell r="B55" t="str">
            <v>RETIRADA DE CALHAS, RUFOS E CONDUTORES</v>
          </cell>
          <cell r="C55" t="str">
            <v>m</v>
          </cell>
          <cell r="D55">
            <v>4.5599999999999996</v>
          </cell>
        </row>
        <row r="56">
          <cell r="A56" t="str">
            <v>010251U</v>
          </cell>
          <cell r="B56" t="str">
            <v>RETIRADA DE FORRO DE PVC</v>
          </cell>
          <cell r="C56" t="str">
            <v>m2</v>
          </cell>
          <cell r="D56">
            <v>7.54</v>
          </cell>
        </row>
        <row r="57">
          <cell r="A57" t="str">
            <v>010252U</v>
          </cell>
          <cell r="B57" t="str">
            <v>RETIRADA DE FORRO DE PVC, INCLUSIVE TARUGAMENTO</v>
          </cell>
          <cell r="C57" t="str">
            <v>m2</v>
          </cell>
          <cell r="D57">
            <v>10.68</v>
          </cell>
        </row>
        <row r="58">
          <cell r="A58" t="str">
            <v>010253U</v>
          </cell>
          <cell r="B58" t="str">
            <v>RETIRADA DE ALAMBRADO C/ TUBO DE F.G. E TELA</v>
          </cell>
          <cell r="C58" t="str">
            <v>m2</v>
          </cell>
          <cell r="D58">
            <v>10.01</v>
          </cell>
        </row>
        <row r="59">
          <cell r="A59" t="str">
            <v>010260U</v>
          </cell>
          <cell r="B59" t="str">
            <v>REMOÇÃO CAMADA VEGETAL C/ TRANSPORTE DMT: 10 KM</v>
          </cell>
          <cell r="C59" t="str">
            <v>m2</v>
          </cell>
          <cell r="D59">
            <v>2.11</v>
          </cell>
        </row>
        <row r="60">
          <cell r="A60" t="str">
            <v>010261U</v>
          </cell>
          <cell r="B60" t="str">
            <v>CORTE DE ÁRVORES ATÉ Ø 20 CM, INCL. DESTOC. E TRANSPORTE</v>
          </cell>
          <cell r="C60" t="str">
            <v>un</v>
          </cell>
          <cell r="D60">
            <v>37.4</v>
          </cell>
        </row>
        <row r="61">
          <cell r="A61" t="str">
            <v>010262U</v>
          </cell>
          <cell r="B61" t="str">
            <v>CORTE DE ÁRVORES COM Ø 20 A 40 CM, INCUSIVE TRANSPORTE</v>
          </cell>
          <cell r="C61" t="str">
            <v>un</v>
          </cell>
          <cell r="D61">
            <v>74.81</v>
          </cell>
        </row>
        <row r="62">
          <cell r="A62" t="str">
            <v>010263U</v>
          </cell>
          <cell r="B62" t="str">
            <v>CORTE DE ÁRVORES COM Ø 40 A 60 CM, INCLUSIVE TRANSPORTE</v>
          </cell>
          <cell r="C62" t="str">
            <v>un</v>
          </cell>
          <cell r="D62">
            <v>99.75</v>
          </cell>
        </row>
        <row r="63">
          <cell r="A63" t="str">
            <v>010264U</v>
          </cell>
          <cell r="B63" t="str">
            <v>CORTE DE ÁRVORES COM Ø 60 A 80 CM, INCLUSIVE TRANSPORTE</v>
          </cell>
          <cell r="C63" t="str">
            <v>un</v>
          </cell>
          <cell r="D63">
            <v>195.26</v>
          </cell>
        </row>
        <row r="64">
          <cell r="A64" t="str">
            <v>010265U</v>
          </cell>
          <cell r="B64" t="str">
            <v>DESTOC. ÁRVORES COM Ø 20 A 40 CM, INCLUSIVE TRANSPORTE</v>
          </cell>
          <cell r="C64" t="str">
            <v>un</v>
          </cell>
          <cell r="D64">
            <v>62.06</v>
          </cell>
        </row>
        <row r="65">
          <cell r="A65" t="str">
            <v>010266U</v>
          </cell>
          <cell r="B65" t="str">
            <v>DESTOC. ÁRVORES COM Ø 40 A 60 CM, INCLUSIVE TRANSPORTE</v>
          </cell>
          <cell r="C65" t="str">
            <v>un</v>
          </cell>
          <cell r="D65">
            <v>105.66</v>
          </cell>
        </row>
        <row r="66">
          <cell r="A66" t="str">
            <v>010267U</v>
          </cell>
          <cell r="B66" t="str">
            <v>DESTOC. ÁRVORES COM Ø 60 A 80 CM, INCLUSIVE TRANSPORTE</v>
          </cell>
          <cell r="C66" t="str">
            <v>un</v>
          </cell>
          <cell r="D66">
            <v>140.87</v>
          </cell>
        </row>
        <row r="67">
          <cell r="A67" t="str">
            <v>010268U</v>
          </cell>
          <cell r="B67" t="str">
            <v>ROÇADA, INCLUSIVE REMOÇÃO DE ENTULHOS</v>
          </cell>
          <cell r="C67" t="str">
            <v>m2</v>
          </cell>
          <cell r="D67">
            <v>0.16</v>
          </cell>
        </row>
        <row r="68">
          <cell r="A68">
            <v>10400</v>
          </cell>
          <cell r="B68" t="str">
            <v>INSTALAÇÕES PROVISÓRIAS</v>
          </cell>
        </row>
        <row r="69">
          <cell r="A69" t="str">
            <v>010401U</v>
          </cell>
          <cell r="B69" t="str">
            <v>BARRACAO</v>
          </cell>
          <cell r="C69" t="str">
            <v>m2</v>
          </cell>
          <cell r="D69">
            <v>116.86</v>
          </cell>
        </row>
        <row r="70">
          <cell r="A70" t="str">
            <v>010402U</v>
          </cell>
          <cell r="B70" t="str">
            <v>TAPUME DE CHAPA COMPENSADA RESINADA 6 MM</v>
          </cell>
          <cell r="C70" t="str">
            <v>m2</v>
          </cell>
          <cell r="D70">
            <v>29.86</v>
          </cell>
        </row>
        <row r="71">
          <cell r="A71" t="str">
            <v>010403U</v>
          </cell>
          <cell r="B71" t="str">
            <v>LOCACAO DA OBRA</v>
          </cell>
          <cell r="C71" t="str">
            <v>m2</v>
          </cell>
          <cell r="D71">
            <v>1.78</v>
          </cell>
        </row>
        <row r="72">
          <cell r="A72" t="str">
            <v>010404U</v>
          </cell>
          <cell r="B72" t="str">
            <v>TAPUME CHAPA RES. 10 MM PINT.CFE. MOD. PMC</v>
          </cell>
          <cell r="C72" t="str">
            <v>m2</v>
          </cell>
          <cell r="D72">
            <v>37.119999999999997</v>
          </cell>
        </row>
        <row r="73">
          <cell r="A73" t="str">
            <v>010405U</v>
          </cell>
          <cell r="B73" t="str">
            <v>PLACA DE OBRA</v>
          </cell>
          <cell r="C73" t="str">
            <v>m2</v>
          </cell>
          <cell r="D73">
            <v>175.62</v>
          </cell>
        </row>
        <row r="74">
          <cell r="A74">
            <v>20000</v>
          </cell>
          <cell r="B74" t="str">
            <v>TRABALHOS EM TERRA</v>
          </cell>
        </row>
        <row r="75">
          <cell r="A75">
            <v>20100</v>
          </cell>
          <cell r="B75" t="str">
            <v>ESCAVAÇÕES E ATERROS</v>
          </cell>
        </row>
        <row r="76">
          <cell r="A76" t="str">
            <v>020101U</v>
          </cell>
          <cell r="B76" t="str">
            <v>ESCAVACAO MANUAL</v>
          </cell>
          <cell r="C76" t="str">
            <v>m3</v>
          </cell>
          <cell r="D76">
            <v>34.229999999999997</v>
          </cell>
        </row>
        <row r="77">
          <cell r="A77" t="str">
            <v>020102U</v>
          </cell>
          <cell r="B77" t="str">
            <v>REATERRO COM APILOAMENTO</v>
          </cell>
          <cell r="C77" t="str">
            <v>m3</v>
          </cell>
          <cell r="D77">
            <v>18.25</v>
          </cell>
        </row>
        <row r="78">
          <cell r="A78" t="str">
            <v>020103U</v>
          </cell>
          <cell r="B78" t="str">
            <v>LIMPEZA E REGULARIZACAO DE TERRENO</v>
          </cell>
          <cell r="C78" t="str">
            <v>m2</v>
          </cell>
          <cell r="D78">
            <v>4.5599999999999996</v>
          </cell>
        </row>
        <row r="79">
          <cell r="A79">
            <v>30000</v>
          </cell>
          <cell r="B79" t="str">
            <v>INFRA-ESTRUTURA</v>
          </cell>
        </row>
        <row r="80">
          <cell r="A80">
            <v>30200</v>
          </cell>
          <cell r="B80" t="str">
            <v>FUNDAÇÃO</v>
          </cell>
        </row>
        <row r="81">
          <cell r="A81" t="str">
            <v>030201U</v>
          </cell>
          <cell r="B81" t="str">
            <v>ESTACA TIPO BROCA D= 0,20 M</v>
          </cell>
          <cell r="C81" t="str">
            <v>m</v>
          </cell>
          <cell r="D81">
            <v>38.909999999999997</v>
          </cell>
        </row>
        <row r="82">
          <cell r="A82" t="str">
            <v>030202U</v>
          </cell>
          <cell r="B82" t="str">
            <v>ESTACA TIPO BROCA D= 0,25 M</v>
          </cell>
          <cell r="C82" t="str">
            <v>m</v>
          </cell>
          <cell r="D82">
            <v>52.67</v>
          </cell>
        </row>
        <row r="83">
          <cell r="A83" t="str">
            <v>030203U</v>
          </cell>
          <cell r="B83" t="str">
            <v>ESTACA TIPO BROCA D= 0,30 M</v>
          </cell>
          <cell r="C83" t="str">
            <v>m</v>
          </cell>
          <cell r="D83">
            <v>73.05</v>
          </cell>
        </row>
        <row r="84">
          <cell r="A84" t="str">
            <v>030204U</v>
          </cell>
          <cell r="B84" t="str">
            <v>FORMA DE TABUAS DE PINHO</v>
          </cell>
          <cell r="C84" t="str">
            <v>m2</v>
          </cell>
          <cell r="D84">
            <v>43.8</v>
          </cell>
        </row>
        <row r="85">
          <cell r="A85" t="str">
            <v>030205U</v>
          </cell>
          <cell r="B85" t="str">
            <v>CONCRETO MAGRO COM BETONEIRA</v>
          </cell>
          <cell r="C85" t="str">
            <v>m3</v>
          </cell>
          <cell r="D85">
            <v>301.73</v>
          </cell>
        </row>
        <row r="86">
          <cell r="A86" t="str">
            <v>030206U</v>
          </cell>
          <cell r="B86" t="str">
            <v>CONCRETO USINADO FCK= 9,0 MPA</v>
          </cell>
          <cell r="C86" t="str">
            <v>m3</v>
          </cell>
          <cell r="D86">
            <v>357.69</v>
          </cell>
        </row>
        <row r="87">
          <cell r="A87" t="str">
            <v>030207U</v>
          </cell>
          <cell r="B87" t="str">
            <v>CONCRETO USINADO FCK= 15,0 MPA</v>
          </cell>
          <cell r="C87" t="str">
            <v>m3</v>
          </cell>
          <cell r="D87">
            <v>373.21</v>
          </cell>
        </row>
        <row r="88">
          <cell r="A88" t="str">
            <v>030208U</v>
          </cell>
          <cell r="B88" t="str">
            <v>CONCRETO FCK= 150 KG/CM2 COM BETONEIRA</v>
          </cell>
          <cell r="C88" t="str">
            <v>m3</v>
          </cell>
          <cell r="D88">
            <v>349.33</v>
          </cell>
        </row>
        <row r="89">
          <cell r="A89" t="str">
            <v>030209U</v>
          </cell>
          <cell r="B89" t="str">
            <v>FERRAGEM CA-50 PARA CONCRETO ARMADO</v>
          </cell>
          <cell r="C89" t="str">
            <v>kg</v>
          </cell>
          <cell r="D89">
            <v>5.97</v>
          </cell>
        </row>
        <row r="90">
          <cell r="A90" t="str">
            <v>030210U</v>
          </cell>
          <cell r="B90" t="str">
            <v>FERRAGEM CA-60 PARA CONCRETO ARMADO</v>
          </cell>
          <cell r="C90" t="str">
            <v>kg</v>
          </cell>
          <cell r="D90">
            <v>5.64</v>
          </cell>
        </row>
        <row r="91">
          <cell r="A91" t="str">
            <v>030211U</v>
          </cell>
          <cell r="B91" t="str">
            <v>ESTACA PRE-MOLDADA CRAVADA SECAO 15 X 15 CM</v>
          </cell>
          <cell r="C91" t="str">
            <v>m</v>
          </cell>
          <cell r="D91">
            <v>62.08</v>
          </cell>
        </row>
        <row r="92">
          <cell r="A92" t="str">
            <v>030212U</v>
          </cell>
          <cell r="B92" t="str">
            <v>ESTACA PRE-MOLDADA CRAVADA SECAO 16 X 16 CM</v>
          </cell>
          <cell r="C92" t="str">
            <v>m</v>
          </cell>
          <cell r="D92">
            <v>67.98</v>
          </cell>
        </row>
        <row r="93">
          <cell r="A93" t="str">
            <v>030213U</v>
          </cell>
          <cell r="B93" t="str">
            <v>ESTACA PRE-MOLDADA CRAVADA SECAO 18 X 18 CM</v>
          </cell>
          <cell r="C93" t="str">
            <v>m</v>
          </cell>
          <cell r="D93">
            <v>74.349999999999994</v>
          </cell>
        </row>
        <row r="94">
          <cell r="A94" t="str">
            <v>030214U</v>
          </cell>
          <cell r="B94" t="str">
            <v>ESTACA PRE-MOLDADA CRAVADA SECAO 20 X 20 CM</v>
          </cell>
          <cell r="C94" t="str">
            <v>m</v>
          </cell>
          <cell r="D94">
            <v>81.45</v>
          </cell>
        </row>
        <row r="95">
          <cell r="A95" t="str">
            <v>030215U</v>
          </cell>
          <cell r="B95" t="str">
            <v>ESTACA PRE-MOLDADA CRAVADA SECAO 23 X 23 CM</v>
          </cell>
          <cell r="C95" t="str">
            <v>m</v>
          </cell>
          <cell r="D95">
            <v>93</v>
          </cell>
        </row>
        <row r="96">
          <cell r="A96" t="str">
            <v>030216U</v>
          </cell>
          <cell r="B96" t="str">
            <v>ESTACA PRE-MOLDADA CRAVADA SECAO 26 X 26 CM</v>
          </cell>
          <cell r="C96" t="str">
            <v>m</v>
          </cell>
          <cell r="D96">
            <v>108.28</v>
          </cell>
        </row>
        <row r="97">
          <cell r="A97" t="str">
            <v>030217U</v>
          </cell>
          <cell r="B97" t="str">
            <v>ESTACA PRE-MOLDADA CRAVADA SECAO 30 X 30 CM</v>
          </cell>
          <cell r="C97" t="str">
            <v>m</v>
          </cell>
          <cell r="D97">
            <v>128.13</v>
          </cell>
        </row>
        <row r="98">
          <cell r="A98" t="str">
            <v>030218U</v>
          </cell>
          <cell r="B98" t="str">
            <v>MOBILIZACAO E DESMOBILIZACAO DE BATE-ESTACAS</v>
          </cell>
          <cell r="C98" t="str">
            <v>un</v>
          </cell>
          <cell r="D98">
            <v>2165.58</v>
          </cell>
        </row>
        <row r="99">
          <cell r="A99" t="str">
            <v>030219U</v>
          </cell>
          <cell r="B99" t="str">
            <v>ARRASAMENTO DE ESTACA PRE-MOLDADA</v>
          </cell>
          <cell r="C99" t="str">
            <v>un</v>
          </cell>
          <cell r="D99">
            <v>15.97</v>
          </cell>
        </row>
        <row r="100">
          <cell r="A100" t="str">
            <v>030220U</v>
          </cell>
          <cell r="B100" t="str">
            <v>PERFURAÇÃO MECÂNICA PARA ESTACA ESCAVADA Ø 0,20 M</v>
          </cell>
          <cell r="C100" t="str">
            <v>m</v>
          </cell>
          <cell r="D100">
            <v>6.02</v>
          </cell>
        </row>
        <row r="101">
          <cell r="A101" t="str">
            <v>030221U</v>
          </cell>
          <cell r="B101" t="str">
            <v>PERFURAÇÃO MECÂNICA PARA ESTACA ESCAVADA Ø 0,25 M</v>
          </cell>
          <cell r="C101" t="str">
            <v>m</v>
          </cell>
          <cell r="D101">
            <v>6.02</v>
          </cell>
        </row>
        <row r="102">
          <cell r="A102" t="str">
            <v>030222U</v>
          </cell>
          <cell r="B102" t="str">
            <v>PERFURAÇÃO MECÂNICA PARA ESTACA ESCAVADA Ø 0,30 M</v>
          </cell>
          <cell r="C102" t="str">
            <v>m</v>
          </cell>
          <cell r="D102">
            <v>7.1</v>
          </cell>
        </row>
        <row r="103">
          <cell r="A103" t="str">
            <v>030223U</v>
          </cell>
          <cell r="B103" t="str">
            <v>PERFURAÇÃO MECÃNICA PARA ESTACA ESCAVADA Ø 0,40 M</v>
          </cell>
          <cell r="C103" t="str">
            <v>m</v>
          </cell>
          <cell r="D103">
            <v>9.6199999999999992</v>
          </cell>
        </row>
        <row r="104">
          <cell r="A104" t="str">
            <v>030224U</v>
          </cell>
          <cell r="B104" t="str">
            <v>PERFURAÇÃO MECÂNICA PARA ESTACA ESCAVADA Ø 0,50 M</v>
          </cell>
          <cell r="C104" t="str">
            <v>m</v>
          </cell>
          <cell r="D104">
            <v>12.03</v>
          </cell>
        </row>
        <row r="105">
          <cell r="A105">
            <v>40000</v>
          </cell>
          <cell r="B105" t="str">
            <v>SUPERESTRUTURA</v>
          </cell>
        </row>
        <row r="106">
          <cell r="A106">
            <v>40100</v>
          </cell>
          <cell r="B106" t="str">
            <v>FORMAS - SUPERESTRUTURA</v>
          </cell>
        </row>
        <row r="107">
          <cell r="A107" t="str">
            <v>040101U</v>
          </cell>
          <cell r="B107" t="str">
            <v>FORMA COM CHAPA COMPENSADA RESINADA 12 MM</v>
          </cell>
          <cell r="C107" t="str">
            <v>m2</v>
          </cell>
          <cell r="D107">
            <v>52.38</v>
          </cell>
        </row>
        <row r="108">
          <cell r="A108">
            <v>40200</v>
          </cell>
          <cell r="B108" t="str">
            <v>ARMADURA - SUPERESTRUTURA</v>
          </cell>
        </row>
        <row r="109">
          <cell r="A109" t="str">
            <v>040201U</v>
          </cell>
          <cell r="B109" t="str">
            <v>FERRAGEM CA-50 PARA CONCRETO ARMADO</v>
          </cell>
          <cell r="C109" t="str">
            <v>kg</v>
          </cell>
          <cell r="D109">
            <v>5.97</v>
          </cell>
        </row>
        <row r="110">
          <cell r="A110" t="str">
            <v>040202U</v>
          </cell>
          <cell r="B110" t="str">
            <v>FERRAGEM CA-60 PARA CONCRETO ARMADO</v>
          </cell>
          <cell r="C110" t="str">
            <v>kg</v>
          </cell>
          <cell r="D110">
            <v>5.64</v>
          </cell>
        </row>
        <row r="111">
          <cell r="A111">
            <v>40300</v>
          </cell>
          <cell r="B111" t="str">
            <v>CONCRETO - SUPERESTRUTURA</v>
          </cell>
        </row>
        <row r="112">
          <cell r="A112" t="str">
            <v>040301U</v>
          </cell>
          <cell r="B112" t="str">
            <v>CONCRETO FCK= 150 KG/CM2 COM BETONEIRA</v>
          </cell>
          <cell r="C112" t="str">
            <v>m3</v>
          </cell>
          <cell r="D112">
            <v>349.33</v>
          </cell>
        </row>
        <row r="113">
          <cell r="A113" t="str">
            <v>040302U</v>
          </cell>
          <cell r="B113" t="str">
            <v>CONCRETO USINADO FCK= 15,0 MPA</v>
          </cell>
          <cell r="C113" t="str">
            <v>m3</v>
          </cell>
          <cell r="D113">
            <v>373.21</v>
          </cell>
        </row>
        <row r="114">
          <cell r="A114" t="str">
            <v>040303U</v>
          </cell>
          <cell r="B114" t="str">
            <v>CONCRETO USINADO FCK= 18,0 MPA</v>
          </cell>
          <cell r="C114" t="str">
            <v>m3</v>
          </cell>
          <cell r="D114">
            <v>380.91</v>
          </cell>
        </row>
        <row r="115">
          <cell r="A115" t="str">
            <v>040304U</v>
          </cell>
          <cell r="B115" t="str">
            <v>CONCRETO USINADO FCK= 20,0 MPA</v>
          </cell>
          <cell r="C115" t="str">
            <v>m3</v>
          </cell>
          <cell r="D115">
            <v>389.7</v>
          </cell>
        </row>
        <row r="116">
          <cell r="A116" t="str">
            <v>040305U</v>
          </cell>
          <cell r="B116" t="str">
            <v>CONCRETO USINADO FCK= 22,5 MPA</v>
          </cell>
          <cell r="C116" t="str">
            <v>m3</v>
          </cell>
          <cell r="D116">
            <v>412.92</v>
          </cell>
        </row>
        <row r="117">
          <cell r="A117" t="str">
            <v>040306U</v>
          </cell>
          <cell r="B117" t="str">
            <v>CONCRETO USINADO FCK= 25,0 MPA</v>
          </cell>
          <cell r="C117" t="str">
            <v>m3</v>
          </cell>
          <cell r="D117">
            <v>401.49</v>
          </cell>
        </row>
        <row r="118">
          <cell r="A118" t="str">
            <v>040307U</v>
          </cell>
          <cell r="B118" t="str">
            <v>CONCRETO USINADO FCK= 30,0 MPA</v>
          </cell>
          <cell r="C118" t="str">
            <v>m3</v>
          </cell>
          <cell r="D118">
            <v>417.85</v>
          </cell>
        </row>
        <row r="119">
          <cell r="A119" t="str">
            <v>040308U</v>
          </cell>
          <cell r="B119" t="str">
            <v>CONCRETO USINADO FCK= 35,0 MPA</v>
          </cell>
          <cell r="C119" t="str">
            <v>m3</v>
          </cell>
          <cell r="D119">
            <v>434.09</v>
          </cell>
        </row>
        <row r="120">
          <cell r="A120">
            <v>40500</v>
          </cell>
          <cell r="B120" t="str">
            <v>LAJES</v>
          </cell>
        </row>
        <row r="121">
          <cell r="A121" t="str">
            <v>040501U</v>
          </cell>
          <cell r="B121" t="str">
            <v>LAJE PRE-FABRICADA PARA FORROS COM CAPEAMENTO</v>
          </cell>
          <cell r="C121" t="str">
            <v>m2</v>
          </cell>
          <cell r="D121">
            <v>61.39</v>
          </cell>
        </row>
        <row r="122">
          <cell r="A122" t="str">
            <v>040502U</v>
          </cell>
          <cell r="B122" t="str">
            <v>LAJE PRE-FABRICADA PARA PISOS COM CAPEAMENTO</v>
          </cell>
          <cell r="C122" t="str">
            <v>m2</v>
          </cell>
          <cell r="D122">
            <v>68.62</v>
          </cell>
        </row>
        <row r="123">
          <cell r="A123">
            <v>50000</v>
          </cell>
          <cell r="B123" t="str">
            <v>IMPERMEABILIZAÇÃO E ISOLAÇÃO TÉRMICA</v>
          </cell>
        </row>
        <row r="124">
          <cell r="A124">
            <v>50100</v>
          </cell>
          <cell r="B124" t="str">
            <v xml:space="preserve">IMPERMEABILIZAÇÃO </v>
          </cell>
        </row>
        <row r="125">
          <cell r="A125" t="str">
            <v>050101U</v>
          </cell>
          <cell r="B125" t="str">
            <v>IMPERM. DE BALD. C/ PAP. ALCAT. E EMULSÃO ASF. 1/2 VEZ</v>
          </cell>
          <cell r="C125" t="str">
            <v>m</v>
          </cell>
          <cell r="D125">
            <v>3.36</v>
          </cell>
        </row>
        <row r="126">
          <cell r="A126" t="str">
            <v>050102U</v>
          </cell>
          <cell r="B126" t="str">
            <v>IMPERM. DE BALD. C/ PAP. ALCAT. E EMULSÃO ASF. 1 VEZ</v>
          </cell>
          <cell r="C126" t="str">
            <v>m</v>
          </cell>
          <cell r="D126">
            <v>4.99</v>
          </cell>
        </row>
        <row r="127">
          <cell r="A127" t="str">
            <v>050103U</v>
          </cell>
          <cell r="B127" t="str">
            <v>IMPERM.C/ 2 DEMAOS DE EMULSAO ASFÁLTICA</v>
          </cell>
          <cell r="C127" t="str">
            <v>m2</v>
          </cell>
          <cell r="D127">
            <v>11.39</v>
          </cell>
        </row>
        <row r="128">
          <cell r="A128" t="str">
            <v>050104U</v>
          </cell>
          <cell r="B128" t="str">
            <v>IMPERM.C/ ARG. IMPERM. C/ APLIC. 2 DEMÃOS TINTA BETUMINOSA</v>
          </cell>
          <cell r="C128" t="str">
            <v>m2</v>
          </cell>
          <cell r="D128">
            <v>38.67</v>
          </cell>
        </row>
        <row r="129">
          <cell r="A129" t="str">
            <v>050105U</v>
          </cell>
          <cell r="B129" t="str">
            <v>LONA PLASTICA PRETA</v>
          </cell>
          <cell r="C129" t="str">
            <v>m2</v>
          </cell>
          <cell r="D129">
            <v>1.34</v>
          </cell>
        </row>
        <row r="130">
          <cell r="A130">
            <v>60000</v>
          </cell>
          <cell r="B130" t="str">
            <v>VEDAÇÃO</v>
          </cell>
        </row>
        <row r="131">
          <cell r="A131">
            <v>60100</v>
          </cell>
          <cell r="B131" t="str">
            <v>ALVENARIA</v>
          </cell>
        </row>
        <row r="132">
          <cell r="A132" t="str">
            <v>060101U</v>
          </cell>
          <cell r="B132" t="str">
            <v>ALV. DE ELEVACAO TIJOLOS 2 F. ESPELHO E=6CM S/ REVESTIMENTO</v>
          </cell>
          <cell r="C132" t="str">
            <v>m2</v>
          </cell>
          <cell r="D132">
            <v>48.03</v>
          </cell>
        </row>
        <row r="133">
          <cell r="A133" t="str">
            <v>060102U</v>
          </cell>
          <cell r="B133" t="str">
            <v>ALV. DE ELEVACAO TIJOLOS 6 F. E=10CM S/ REVESTIMENTO</v>
          </cell>
          <cell r="C133" t="str">
            <v>m2</v>
          </cell>
          <cell r="D133">
            <v>46.73</v>
          </cell>
        </row>
        <row r="134">
          <cell r="A134" t="str">
            <v>060103U</v>
          </cell>
          <cell r="B134" t="str">
            <v>ALV. DE ELEVACAO TIJOLOS 6 F. E=15CM S/ REVESTIMENTO</v>
          </cell>
          <cell r="C134" t="str">
            <v>m2</v>
          </cell>
          <cell r="D134">
            <v>60.08</v>
          </cell>
        </row>
        <row r="135">
          <cell r="A135" t="str">
            <v>060104U</v>
          </cell>
          <cell r="B135" t="str">
            <v>ALV. DE ELEVACAO TIJOLOS 6 F. E=20CM S/ REVESTIMENTO</v>
          </cell>
          <cell r="C135" t="str">
            <v>m2</v>
          </cell>
          <cell r="D135">
            <v>83.83</v>
          </cell>
        </row>
        <row r="136">
          <cell r="A136" t="str">
            <v>060107U</v>
          </cell>
          <cell r="B136" t="str">
            <v>ALV.DE ELEVACAO TIJOLOS 2 F. 1/2 VEZ A VISTA</v>
          </cell>
          <cell r="C136" t="str">
            <v>m2</v>
          </cell>
          <cell r="D136">
            <v>95.32</v>
          </cell>
        </row>
        <row r="137">
          <cell r="A137" t="str">
            <v>060108U</v>
          </cell>
          <cell r="B137" t="str">
            <v>ALV. DE ELEVACAO TIJOLOS 2 F. 1 VEZ A VISTA</v>
          </cell>
          <cell r="C137" t="str">
            <v>m2</v>
          </cell>
          <cell r="D137">
            <v>177.46</v>
          </cell>
        </row>
        <row r="138">
          <cell r="A138" t="str">
            <v>060109U</v>
          </cell>
          <cell r="B138" t="str">
            <v>ALV. DE EMBASAMENTO C/ TIJOLOS 6 FUROS</v>
          </cell>
          <cell r="C138" t="str">
            <v>m3</v>
          </cell>
          <cell r="D138">
            <v>438.99</v>
          </cell>
        </row>
        <row r="139">
          <cell r="A139">
            <v>70000</v>
          </cell>
          <cell r="B139" t="str">
            <v>COBERTURA</v>
          </cell>
        </row>
        <row r="140">
          <cell r="A140">
            <v>70100</v>
          </cell>
          <cell r="B140" t="str">
            <v>ESTRUTURA DE MADEIRA</v>
          </cell>
        </row>
        <row r="141">
          <cell r="A141" t="str">
            <v>070101U</v>
          </cell>
          <cell r="B141" t="str">
            <v>EST. DE MAD. P/ TELHAS FRANCESAS PINHO 2A</v>
          </cell>
          <cell r="C141" t="str">
            <v>m2</v>
          </cell>
          <cell r="D141">
            <v>62.14</v>
          </cell>
        </row>
        <row r="142">
          <cell r="A142" t="str">
            <v>070102U</v>
          </cell>
          <cell r="B142" t="str">
            <v>EST. DE MAD. P/ TELHAS ONDULADAS - PINHO 2A</v>
          </cell>
          <cell r="C142" t="str">
            <v>m2</v>
          </cell>
          <cell r="D142">
            <v>46.58</v>
          </cell>
        </row>
        <row r="143">
          <cell r="A143" t="str">
            <v>070103U</v>
          </cell>
          <cell r="B143" t="str">
            <v>EST. DE MAD. CAMBARÁ P/ TELHAS METÁLICAS E FIBROCIMENTO</v>
          </cell>
          <cell r="C143" t="str">
            <v>m2</v>
          </cell>
          <cell r="D143">
            <v>50.09</v>
          </cell>
        </row>
        <row r="144">
          <cell r="A144" t="str">
            <v>070104U</v>
          </cell>
          <cell r="B144" t="str">
            <v>EST. DE MAD.CAMBARÁ P/ TELHAS DE BARRO</v>
          </cell>
          <cell r="C144" t="str">
            <v>m2</v>
          </cell>
          <cell r="D144">
            <v>66.75</v>
          </cell>
        </row>
        <row r="145">
          <cell r="A145">
            <v>70300</v>
          </cell>
          <cell r="B145" t="str">
            <v>COBERTURA</v>
          </cell>
        </row>
        <row r="146">
          <cell r="A146" t="str">
            <v>070301U</v>
          </cell>
          <cell r="B146" t="str">
            <v>COBERTURA COM TELHA CERAMICA FRANCESA</v>
          </cell>
          <cell r="C146" t="str">
            <v>m2</v>
          </cell>
          <cell r="D146">
            <v>32.130000000000003</v>
          </cell>
        </row>
        <row r="147">
          <cell r="A147" t="str">
            <v>070302U</v>
          </cell>
          <cell r="B147" t="str">
            <v>CUMEEIRA COM TELHA GOIVA</v>
          </cell>
          <cell r="C147" t="str">
            <v>m</v>
          </cell>
          <cell r="D147">
            <v>20.37</v>
          </cell>
        </row>
        <row r="148">
          <cell r="A148" t="str">
            <v>070303U</v>
          </cell>
          <cell r="B148" t="str">
            <v>COBERTURA COM TELHA DE VIDRO TIPO FRANCESA</v>
          </cell>
          <cell r="C148" t="str">
            <v>m2</v>
          </cell>
          <cell r="D148">
            <v>441.77</v>
          </cell>
        </row>
        <row r="149">
          <cell r="A149" t="str">
            <v>070304U</v>
          </cell>
          <cell r="B149" t="str">
            <v>COBERTURA C/ TELHA OND. DE FIBROC. E= 6 MM</v>
          </cell>
          <cell r="C149" t="str">
            <v>m2</v>
          </cell>
          <cell r="D149">
            <v>21.02</v>
          </cell>
        </row>
        <row r="150">
          <cell r="A150" t="str">
            <v>070305U</v>
          </cell>
          <cell r="B150" t="str">
            <v>CUMEEIRA NORMAL DE FIBROCIMENTO</v>
          </cell>
          <cell r="C150" t="str">
            <v>m</v>
          </cell>
          <cell r="D150">
            <v>28.21</v>
          </cell>
        </row>
        <row r="151">
          <cell r="A151" t="str">
            <v>070306U</v>
          </cell>
          <cell r="B151" t="str">
            <v>RUFO ESQUERDO DE FIBROCIMENTO</v>
          </cell>
          <cell r="C151" t="str">
            <v>m</v>
          </cell>
          <cell r="D151">
            <v>22.52</v>
          </cell>
        </row>
        <row r="152">
          <cell r="A152" t="str">
            <v>070307U</v>
          </cell>
          <cell r="B152" t="str">
            <v>COBERTURA COM TELHA DE FIBROCIMENTO E= 8 MM</v>
          </cell>
          <cell r="C152" t="str">
            <v>m2</v>
          </cell>
          <cell r="D152">
            <v>26.14</v>
          </cell>
        </row>
        <row r="153">
          <cell r="A153" t="str">
            <v>070308U</v>
          </cell>
          <cell r="B153" t="str">
            <v>CUMEEIRA NORMAL FIBROC. C/ PLACA VENTILACAO</v>
          </cell>
          <cell r="C153" t="str">
            <v>m</v>
          </cell>
          <cell r="D153">
            <v>84.42</v>
          </cell>
        </row>
        <row r="154">
          <cell r="A154" t="str">
            <v>070309U</v>
          </cell>
          <cell r="B154" t="str">
            <v>TELHA CLARABOIA DE FIBROC 1,83X1,10M</v>
          </cell>
          <cell r="C154" t="str">
            <v>un</v>
          </cell>
          <cell r="D154">
            <v>134.57</v>
          </cell>
        </row>
        <row r="155">
          <cell r="A155" t="str">
            <v>070310U</v>
          </cell>
          <cell r="B155" t="str">
            <v>CUMEEIRA UNIVERSAL DE FIBROCIMENTO E= 6 MM</v>
          </cell>
          <cell r="C155" t="str">
            <v>m</v>
          </cell>
          <cell r="D155">
            <v>28.68</v>
          </cell>
        </row>
        <row r="156">
          <cell r="A156" t="str">
            <v>070311U</v>
          </cell>
          <cell r="B156" t="str">
            <v>CUMEEIRA ART. REBAIXADA FIBROC. E= 6 MM</v>
          </cell>
          <cell r="C156" t="str">
            <v>m</v>
          </cell>
          <cell r="D156">
            <v>35</v>
          </cell>
        </row>
        <row r="157">
          <cell r="A157" t="str">
            <v>070312U</v>
          </cell>
          <cell r="B157" t="str">
            <v>ESPIGAO PLANO DE FIBROCIMENTO E= 6 MM</v>
          </cell>
          <cell r="C157" t="str">
            <v>m</v>
          </cell>
          <cell r="D157">
            <v>24.23</v>
          </cell>
        </row>
        <row r="158">
          <cell r="A158" t="str">
            <v>070313U</v>
          </cell>
          <cell r="B158" t="str">
            <v>TESTEIRA DE PINHO 1" X 6" CEPILHADA DE 1A</v>
          </cell>
          <cell r="C158" t="str">
            <v>m</v>
          </cell>
          <cell r="D158">
            <v>14.53</v>
          </cell>
        </row>
        <row r="159">
          <cell r="A159" t="str">
            <v>070314U</v>
          </cell>
          <cell r="B159" t="str">
            <v>TESTEIRA DE PINHO 1" X 8" CEPILHADA DE 1A</v>
          </cell>
          <cell r="C159" t="str">
            <v>m</v>
          </cell>
          <cell r="D159">
            <v>18.62</v>
          </cell>
        </row>
        <row r="160">
          <cell r="A160" t="str">
            <v>070315U</v>
          </cell>
          <cell r="B160" t="str">
            <v>COBERTURA COM TELHA TRANSLUCIDA PERFIL ONDULADO 6 MM</v>
          </cell>
          <cell r="C160" t="str">
            <v>m2</v>
          </cell>
          <cell r="D160">
            <v>28.77</v>
          </cell>
        </row>
        <row r="161">
          <cell r="A161" t="str">
            <v>070316U</v>
          </cell>
          <cell r="B161" t="str">
            <v>COBERTURA COM TELHA DE FIBROCIMENTO TIPO KALHETAO</v>
          </cell>
          <cell r="C161" t="str">
            <v>m2</v>
          </cell>
          <cell r="D161">
            <v>63.33</v>
          </cell>
        </row>
        <row r="162">
          <cell r="A162" t="str">
            <v>070317U</v>
          </cell>
          <cell r="B162" t="str">
            <v>COBERTURA COM TELHA DE FIBROCIMENTO CANALETE 49</v>
          </cell>
          <cell r="C162" t="str">
            <v>m2</v>
          </cell>
          <cell r="D162">
            <v>76.53</v>
          </cell>
        </row>
        <row r="163">
          <cell r="A163" t="str">
            <v>070318U</v>
          </cell>
          <cell r="B163" t="str">
            <v>PLACA PARA VENTILACAO PARA TELHA CANALETE 49</v>
          </cell>
          <cell r="C163" t="str">
            <v>un</v>
          </cell>
          <cell r="D163">
            <v>3.3</v>
          </cell>
        </row>
        <row r="164">
          <cell r="A164" t="str">
            <v>070319U</v>
          </cell>
          <cell r="B164" t="str">
            <v>COBERTURA COM TELHA CERÂMICA TIPO ROMANA</v>
          </cell>
          <cell r="C164" t="str">
            <v>m2</v>
          </cell>
          <cell r="D164">
            <v>31.94</v>
          </cell>
        </row>
        <row r="165">
          <cell r="A165" t="str">
            <v>070320U</v>
          </cell>
          <cell r="B165" t="str">
            <v>COBERTURA COM TELHA CERÂMICA CAPA E CANAL</v>
          </cell>
          <cell r="C165" t="str">
            <v>m2</v>
          </cell>
          <cell r="D165">
            <v>49.5</v>
          </cell>
        </row>
        <row r="166">
          <cell r="A166" t="str">
            <v>070321U</v>
          </cell>
          <cell r="B166" t="str">
            <v>COBERTURA COM TELHA CERÂMICA TIPO ROMANA ESMALTADA</v>
          </cell>
          <cell r="C166" t="str">
            <v>m2</v>
          </cell>
          <cell r="D166">
            <v>40.799999999999997</v>
          </cell>
        </row>
        <row r="167">
          <cell r="A167" t="str">
            <v>070322U</v>
          </cell>
          <cell r="B167" t="str">
            <v>COBERTURA COM TELHA CERÂMICA TIPO PORTUGUESA</v>
          </cell>
          <cell r="C167" t="str">
            <v>m2</v>
          </cell>
          <cell r="D167">
            <v>32.119999999999997</v>
          </cell>
        </row>
        <row r="168">
          <cell r="A168" t="str">
            <v>070323U</v>
          </cell>
          <cell r="B168" t="str">
            <v>CUMEEIRA COM TELHA GOIVA ESMALTADA</v>
          </cell>
          <cell r="C168" t="str">
            <v>m</v>
          </cell>
          <cell r="D168">
            <v>34.08</v>
          </cell>
        </row>
        <row r="169">
          <cell r="A169" t="str">
            <v>070324U</v>
          </cell>
          <cell r="B169" t="str">
            <v>CUMEEIRA AÇO ZINCADA PRÉ-PINT. 01 FACE P/ TELHAS OND. OU TRAPEZOIDAIS</v>
          </cell>
          <cell r="C169" t="str">
            <v>m</v>
          </cell>
          <cell r="D169">
            <v>34.020000000000003</v>
          </cell>
        </row>
        <row r="170">
          <cell r="A170" t="str">
            <v>070325U</v>
          </cell>
          <cell r="B170" t="str">
            <v>CUMEEIRA AÇO ZINCADA PRÉ-PINT. 02 FACES P/ TELHAS OND. OU TRAPEZOIDAIS</v>
          </cell>
          <cell r="C170" t="str">
            <v>m</v>
          </cell>
          <cell r="D170">
            <v>35.619999999999997</v>
          </cell>
        </row>
        <row r="171">
          <cell r="A171" t="str">
            <v>070326U</v>
          </cell>
          <cell r="B171" t="str">
            <v>TELHA DE AÇO ZINCADA E= 0,5 MM ONDULADA H= 17 MM</v>
          </cell>
          <cell r="C171" t="str">
            <v>m2</v>
          </cell>
          <cell r="D171">
            <v>32.94</v>
          </cell>
        </row>
        <row r="172">
          <cell r="A172" t="str">
            <v>070327U</v>
          </cell>
          <cell r="B172" t="str">
            <v>TELHA AÇO ZINCADA E= 0,5MM ONDULADA H= 17 MM PRÉ-PINT. 01 FACE</v>
          </cell>
          <cell r="C172" t="str">
            <v>m2</v>
          </cell>
          <cell r="D172">
            <v>43.31</v>
          </cell>
        </row>
        <row r="173">
          <cell r="A173" t="str">
            <v>070328U</v>
          </cell>
          <cell r="B173" t="str">
            <v>TELHA AÇO ZINCADA E= 0,5 MM ONDULADA H=17 MM PRÉ-PINT. 02 FACES</v>
          </cell>
          <cell r="C173" t="str">
            <v>m2</v>
          </cell>
          <cell r="D173">
            <v>51.06</v>
          </cell>
        </row>
        <row r="174">
          <cell r="A174" t="str">
            <v>070329U</v>
          </cell>
          <cell r="B174" t="str">
            <v>TELHA AÇO ZINCADA E= 0,5 MM TRAPEZOIDAL H= 40 MM</v>
          </cell>
          <cell r="C174" t="str">
            <v>m2</v>
          </cell>
          <cell r="D174">
            <v>33.630000000000003</v>
          </cell>
        </row>
        <row r="175">
          <cell r="A175" t="str">
            <v>070330U</v>
          </cell>
          <cell r="B175" t="str">
            <v>TELHA FIBRA DE VIDRO TRANSLÚCIDA E= 1,5 MM PERFIL ONDULADA</v>
          </cell>
          <cell r="C175" t="str">
            <v>m2</v>
          </cell>
          <cell r="D175">
            <v>63.66</v>
          </cell>
        </row>
        <row r="176">
          <cell r="A176" t="str">
            <v>070331U</v>
          </cell>
          <cell r="B176" t="str">
            <v>TELHA FIBRA DE VIDRO TRANSLÚCIDA E= 1,5 MM PERFIL TRAPEZOIDAL</v>
          </cell>
          <cell r="C176" t="str">
            <v>m2</v>
          </cell>
          <cell r="D176">
            <v>63.66</v>
          </cell>
        </row>
        <row r="177">
          <cell r="A177" t="str">
            <v>070332U</v>
          </cell>
          <cell r="B177" t="str">
            <v>TELHA AÇO ZINCADA E= 0,5 MM TRAPEZOIDAL H=40 MM PRÉ-PINT. 01 FACE</v>
          </cell>
          <cell r="C177" t="str">
            <v>m2</v>
          </cell>
          <cell r="D177">
            <v>43.31</v>
          </cell>
        </row>
        <row r="178">
          <cell r="A178" t="str">
            <v>070333U</v>
          </cell>
          <cell r="B178" t="str">
            <v>TELHA AÇO ZINCADA E= 0,5 MM TRAPEZOIDAL H= 40MM PRÉ-PINT. 02 FACES</v>
          </cell>
          <cell r="C178" t="str">
            <v>m2</v>
          </cell>
          <cell r="D178">
            <v>51.06</v>
          </cell>
        </row>
        <row r="179">
          <cell r="A179" t="str">
            <v>070334U</v>
          </cell>
          <cell r="B179" t="str">
            <v>CUMEEIRA EM AÇO ZINCADA PARA TELHA ONDULADA OU TRAPEZOIDAL</v>
          </cell>
          <cell r="C179" t="str">
            <v>m</v>
          </cell>
          <cell r="D179">
            <v>24.78</v>
          </cell>
        </row>
        <row r="180">
          <cell r="A180">
            <v>70400</v>
          </cell>
          <cell r="B180" t="str">
            <v>FUNILARIA</v>
          </cell>
        </row>
        <row r="181">
          <cell r="A181" t="str">
            <v>070401U</v>
          </cell>
          <cell r="B181" t="str">
            <v>RUFO CHAPA GALV. 26 CORTE= 0,15M COLOCADO</v>
          </cell>
          <cell r="C181" t="str">
            <v>m</v>
          </cell>
          <cell r="D181">
            <v>12.03</v>
          </cell>
        </row>
        <row r="182">
          <cell r="A182" t="str">
            <v>070402U</v>
          </cell>
          <cell r="B182" t="str">
            <v>CALHA CHAPA GALV. 26 CORTE= 0,30M COLOCADA</v>
          </cell>
          <cell r="C182" t="str">
            <v>m</v>
          </cell>
          <cell r="D182">
            <v>24.06</v>
          </cell>
        </row>
        <row r="183">
          <cell r="A183" t="str">
            <v>070403U</v>
          </cell>
          <cell r="B183" t="str">
            <v>CALHA CHAPA GALV. 26 CORTE= 0,4 M COLOCADA</v>
          </cell>
          <cell r="C183" t="str">
            <v>m</v>
          </cell>
          <cell r="D183">
            <v>32</v>
          </cell>
        </row>
        <row r="184">
          <cell r="A184" t="str">
            <v>070404U</v>
          </cell>
          <cell r="B184" t="str">
            <v>CALHA CHAPA GALV. 26 CORTE= 0,50M COLOCADA</v>
          </cell>
          <cell r="C184" t="str">
            <v>m</v>
          </cell>
          <cell r="D184">
            <v>40.06</v>
          </cell>
        </row>
        <row r="185">
          <cell r="A185" t="str">
            <v>070405U</v>
          </cell>
          <cell r="B185" t="str">
            <v>CALHA CHAPA GALV. 26 CORTE= 0,6 M COLOCADA</v>
          </cell>
          <cell r="C185" t="str">
            <v>m</v>
          </cell>
          <cell r="D185">
            <v>48.12</v>
          </cell>
        </row>
        <row r="186">
          <cell r="A186" t="str">
            <v>070406U</v>
          </cell>
          <cell r="B186" t="str">
            <v>CONDUTOR CHAPA GALV. 26 D=0,10M COLOCADO</v>
          </cell>
          <cell r="C186" t="str">
            <v>m</v>
          </cell>
          <cell r="D186">
            <v>28.03</v>
          </cell>
        </row>
        <row r="187">
          <cell r="A187">
            <v>80000</v>
          </cell>
          <cell r="B187" t="str">
            <v>REVESTIMENTO DE PAREDES</v>
          </cell>
        </row>
        <row r="188">
          <cell r="A188">
            <v>80100</v>
          </cell>
          <cell r="B188" t="str">
            <v>REVESTIMENTO DE PAREDES INTERNAS</v>
          </cell>
        </row>
        <row r="189">
          <cell r="A189" t="str">
            <v>080101U</v>
          </cell>
          <cell r="B189" t="str">
            <v>CHAPISCO COM ARGAMASSA DE CIMENTO E AREIA 1:3</v>
          </cell>
          <cell r="C189" t="str">
            <v>m2</v>
          </cell>
          <cell r="D189">
            <v>4.74</v>
          </cell>
        </row>
        <row r="190">
          <cell r="A190" t="str">
            <v>080102U</v>
          </cell>
          <cell r="B190" t="str">
            <v>EMB. C/ ARG. CIMENTO, CAL E AREIA TRACO 1:2:6</v>
          </cell>
          <cell r="C190" t="str">
            <v>m2</v>
          </cell>
          <cell r="D190">
            <v>18.09</v>
          </cell>
        </row>
        <row r="191">
          <cell r="A191" t="str">
            <v>080103U</v>
          </cell>
          <cell r="B191" t="str">
            <v>REBOCO COM ARGAMASSA DE CAL E AREIA</v>
          </cell>
          <cell r="C191" t="str">
            <v>m2</v>
          </cell>
          <cell r="D191">
            <v>12.15</v>
          </cell>
        </row>
        <row r="192">
          <cell r="A192" t="str">
            <v>080104U</v>
          </cell>
          <cell r="B192" t="str">
            <v>AZUL BCO 15X15CM 1A ASSENT.C/CIM. COLANTE</v>
          </cell>
          <cell r="C192" t="str">
            <v>m2</v>
          </cell>
          <cell r="D192">
            <v>39.81</v>
          </cell>
        </row>
        <row r="193">
          <cell r="A193">
            <v>80200</v>
          </cell>
          <cell r="B193" t="str">
            <v>REVESTIMENTO DE PAREDES EXTERNAS</v>
          </cell>
        </row>
        <row r="194">
          <cell r="A194" t="str">
            <v>080201U</v>
          </cell>
          <cell r="B194" t="str">
            <v>CHAPISCO GROSSO</v>
          </cell>
          <cell r="C194" t="str">
            <v>m2</v>
          </cell>
          <cell r="D194">
            <v>7.59</v>
          </cell>
        </row>
        <row r="195">
          <cell r="A195" t="str">
            <v>080202U</v>
          </cell>
          <cell r="B195" t="str">
            <v>CHAPISCO COM ARGAMASSA DE CIMENTO E AREIA 1:3</v>
          </cell>
          <cell r="C195" t="str">
            <v>m2</v>
          </cell>
          <cell r="D195">
            <v>4.74</v>
          </cell>
        </row>
        <row r="196">
          <cell r="A196" t="str">
            <v>080203U</v>
          </cell>
          <cell r="B196" t="str">
            <v>EMB.C/ ARG. CIMENTO, CAL E AREIA TRACO 1:2:6</v>
          </cell>
          <cell r="C196" t="str">
            <v>m2</v>
          </cell>
          <cell r="D196">
            <v>18.09</v>
          </cell>
        </row>
        <row r="197">
          <cell r="A197" t="str">
            <v>080204U</v>
          </cell>
          <cell r="B197" t="str">
            <v>REBOCO COM ARGAMASSA DE CAL E AREIA</v>
          </cell>
          <cell r="C197" t="str">
            <v>m2</v>
          </cell>
          <cell r="D197">
            <v>12.15</v>
          </cell>
        </row>
        <row r="198">
          <cell r="A198" t="str">
            <v>080205U</v>
          </cell>
          <cell r="B198" t="str">
            <v>ARGAMASSA DE CIMENTO E AREIA 1:3</v>
          </cell>
          <cell r="C198" t="str">
            <v>m3</v>
          </cell>
          <cell r="D198">
            <v>407.48</v>
          </cell>
        </row>
        <row r="199">
          <cell r="A199" t="str">
            <v>080206U</v>
          </cell>
          <cell r="B199" t="str">
            <v>EMBOÇO RISCADO</v>
          </cell>
          <cell r="C199" t="str">
            <v>m2</v>
          </cell>
          <cell r="D199">
            <v>18.09</v>
          </cell>
        </row>
        <row r="200">
          <cell r="A200">
            <v>90000</v>
          </cell>
          <cell r="B200" t="str">
            <v>REVESTIMENTO DE FORROS</v>
          </cell>
        </row>
        <row r="201">
          <cell r="A201">
            <v>90100</v>
          </cell>
          <cell r="B201" t="str">
            <v>REVESTIMENTO DE LAJES</v>
          </cell>
        </row>
        <row r="202">
          <cell r="A202" t="str">
            <v>090101U</v>
          </cell>
          <cell r="B202" t="str">
            <v>CHAPISCO COM ARGAMASSA DE CIMENTO E AREIA 1:3</v>
          </cell>
          <cell r="C202" t="str">
            <v>m2</v>
          </cell>
          <cell r="D202">
            <v>4.74</v>
          </cell>
        </row>
        <row r="203">
          <cell r="A203" t="str">
            <v>090102U</v>
          </cell>
          <cell r="B203" t="str">
            <v>EMB. C/ ARG. CIMENTO, CAL E AREIA TRACO 1:2:6</v>
          </cell>
          <cell r="C203" t="str">
            <v>m2</v>
          </cell>
          <cell r="D203">
            <v>18.09</v>
          </cell>
        </row>
        <row r="204">
          <cell r="A204" t="str">
            <v>090103U</v>
          </cell>
          <cell r="B204" t="str">
            <v>REBOCO COM ARGAMASSA DE CAL E AREIA</v>
          </cell>
          <cell r="C204" t="str">
            <v>m2</v>
          </cell>
          <cell r="D204">
            <v>12.15</v>
          </cell>
        </row>
        <row r="205">
          <cell r="A205">
            <v>90200</v>
          </cell>
          <cell r="B205" t="str">
            <v>REVESTIMENTO DE FORROS</v>
          </cell>
        </row>
        <row r="206">
          <cell r="A206" t="str">
            <v>090201U</v>
          </cell>
          <cell r="B206" t="str">
            <v>FORRO PAULISTA PINHO 1A COM TARUGAMENTO</v>
          </cell>
          <cell r="C206" t="str">
            <v>m2</v>
          </cell>
          <cell r="D206">
            <v>84.31</v>
          </cell>
        </row>
        <row r="207">
          <cell r="A207" t="str">
            <v>090202U</v>
          </cell>
          <cell r="B207" t="str">
            <v>FORRO DE PINUS 1A INCLUSIVE TARUGAMENTO</v>
          </cell>
          <cell r="C207" t="str">
            <v>m2</v>
          </cell>
          <cell r="D207">
            <v>46.78</v>
          </cell>
        </row>
        <row r="208">
          <cell r="A208" t="str">
            <v>090203U</v>
          </cell>
          <cell r="B208" t="str">
            <v>MEIA CANA DE PINHO 1" X 1"</v>
          </cell>
          <cell r="C208" t="str">
            <v>m</v>
          </cell>
          <cell r="D208">
            <v>5.13</v>
          </cell>
        </row>
        <row r="209">
          <cell r="A209" t="str">
            <v>090204U</v>
          </cell>
          <cell r="B209" t="str">
            <v>FORRO PVC LAMBRI LARG.10CM C/TARUGAMENTO</v>
          </cell>
          <cell r="C209" t="str">
            <v>m2</v>
          </cell>
          <cell r="D209">
            <v>32.479999999999997</v>
          </cell>
        </row>
        <row r="210">
          <cell r="A210" t="str">
            <v>090205U</v>
          </cell>
          <cell r="B210" t="str">
            <v>FORRO DE GESSO LISO INCLUSIVE TARUGAMENTO</v>
          </cell>
          <cell r="C210" t="str">
            <v>m2</v>
          </cell>
          <cell r="D210">
            <v>30.08</v>
          </cell>
        </row>
        <row r="211">
          <cell r="A211" t="str">
            <v>090206U</v>
          </cell>
          <cell r="B211" t="str">
            <v>DESTAQUE 1,5 X 1,5 CM PARA FORRO DE GESSO</v>
          </cell>
          <cell r="C211" t="str">
            <v>m</v>
          </cell>
          <cell r="D211">
            <v>9.6199999999999992</v>
          </cell>
        </row>
        <row r="212">
          <cell r="A212" t="str">
            <v>090207U</v>
          </cell>
          <cell r="B212" t="str">
            <v>DESTAQUE 2,0 X 2,0 CM PARA FORRO DE GESSO</v>
          </cell>
          <cell r="C212" t="str">
            <v>m</v>
          </cell>
          <cell r="D212">
            <v>9.6199999999999992</v>
          </cell>
        </row>
        <row r="213">
          <cell r="A213">
            <v>100000</v>
          </cell>
          <cell r="B213" t="str">
            <v>REVESTIMENTO DE PISOS</v>
          </cell>
        </row>
        <row r="214">
          <cell r="A214">
            <v>100100</v>
          </cell>
          <cell r="B214" t="str">
            <v>LASTROS E CONTRAPISOS</v>
          </cell>
        </row>
        <row r="215">
          <cell r="A215" t="str">
            <v>100101U</v>
          </cell>
          <cell r="B215" t="str">
            <v>LASTRO DE BRITA 2 APILOADO</v>
          </cell>
          <cell r="C215" t="str">
            <v>m3</v>
          </cell>
          <cell r="D215">
            <v>83.23</v>
          </cell>
        </row>
        <row r="216">
          <cell r="A216" t="str">
            <v>100102U</v>
          </cell>
          <cell r="B216" t="str">
            <v>LASTRO DE CONCRETO MAGRO</v>
          </cell>
          <cell r="C216" t="str">
            <v>m3</v>
          </cell>
          <cell r="D216">
            <v>301.73</v>
          </cell>
        </row>
        <row r="217">
          <cell r="A217" t="str">
            <v>100103U</v>
          </cell>
          <cell r="B217" t="str">
            <v>LASTRO DE CONCRETO FCK= 15,0 MPA</v>
          </cell>
          <cell r="C217" t="str">
            <v>m3</v>
          </cell>
          <cell r="D217">
            <v>373.21</v>
          </cell>
        </row>
        <row r="218">
          <cell r="A218">
            <v>100200</v>
          </cell>
          <cell r="B218" t="str">
            <v>REVESTIMENTO DE PISOS</v>
          </cell>
        </row>
        <row r="219">
          <cell r="A219" t="str">
            <v>100201U</v>
          </cell>
          <cell r="B219" t="str">
            <v>REGUL. DE PISO C/ ARG. DE CIMENTO E AREIA 1:4</v>
          </cell>
          <cell r="C219" t="str">
            <v>m2</v>
          </cell>
          <cell r="D219">
            <v>17.97</v>
          </cell>
        </row>
        <row r="220">
          <cell r="A220" t="str">
            <v>100202U</v>
          </cell>
          <cell r="B220" t="str">
            <v>PISO CERAMICO EXTRA 20 X 20 CM</v>
          </cell>
          <cell r="C220" t="str">
            <v>m2</v>
          </cell>
          <cell r="D220">
            <v>45.4</v>
          </cell>
        </row>
        <row r="221">
          <cell r="A221" t="str">
            <v>100203U</v>
          </cell>
          <cell r="B221" t="str">
            <v>PISO CERAMICO ANTI-DERRAPANTE PEI-4</v>
          </cell>
          <cell r="C221" t="str">
            <v>m2</v>
          </cell>
          <cell r="D221">
            <v>52.48</v>
          </cell>
        </row>
        <row r="222">
          <cell r="A222" t="str">
            <v>100204U</v>
          </cell>
          <cell r="B222" t="str">
            <v>LAJOTA COLONIAL 30 X 30 CM ESMALTADA 1A QUALIDADE</v>
          </cell>
          <cell r="C222" t="str">
            <v>m2</v>
          </cell>
          <cell r="D222">
            <v>42.08</v>
          </cell>
        </row>
        <row r="223">
          <cell r="A223" t="str">
            <v>100205U</v>
          </cell>
          <cell r="B223" t="str">
            <v>TACOS DE IMBUIA FIXADOS COM COLA</v>
          </cell>
          <cell r="C223" t="str">
            <v>m2</v>
          </cell>
          <cell r="D223">
            <v>91.75</v>
          </cell>
        </row>
        <row r="224">
          <cell r="A224" t="str">
            <v>100206U</v>
          </cell>
          <cell r="B224" t="str">
            <v>PARQUETE DE IMBUIA FIXADOS COM COLA</v>
          </cell>
          <cell r="C224" t="str">
            <v>m2</v>
          </cell>
          <cell r="D224">
            <v>69.95</v>
          </cell>
        </row>
        <row r="225">
          <cell r="A225" t="str">
            <v>100207U</v>
          </cell>
          <cell r="B225" t="str">
            <v>LIXAMENTO DE TACOS E PARQUETES</v>
          </cell>
          <cell r="C225" t="str">
            <v>m2</v>
          </cell>
          <cell r="D225">
            <v>9.6199999999999992</v>
          </cell>
        </row>
        <row r="226">
          <cell r="A226" t="str">
            <v>100208U</v>
          </cell>
          <cell r="B226" t="str">
            <v>LIXAMENTO,CALAF, ENC.DE TACOS E PARQUETES</v>
          </cell>
          <cell r="C226" t="str">
            <v>m2</v>
          </cell>
          <cell r="D226">
            <v>25.27</v>
          </cell>
        </row>
        <row r="227">
          <cell r="A227" t="str">
            <v>100209U</v>
          </cell>
          <cell r="B227" t="str">
            <v>PISO DE GRANITINA COM JUNTAS DE DILATACAO</v>
          </cell>
          <cell r="C227" t="str">
            <v>m2</v>
          </cell>
          <cell r="D227">
            <v>57.5</v>
          </cell>
        </row>
        <row r="228">
          <cell r="A228" t="str">
            <v>100210U</v>
          </cell>
          <cell r="B228" t="str">
            <v>PISO VINILICO 30 X 30 CM, E= 2 MM</v>
          </cell>
          <cell r="C228" t="str">
            <v>m2</v>
          </cell>
          <cell r="D228">
            <v>51.85</v>
          </cell>
        </row>
        <row r="229">
          <cell r="A229" t="str">
            <v>100211U</v>
          </cell>
          <cell r="B229" t="str">
            <v>PISO VINILICO 30 X 30 CM, E= 3,2 MM</v>
          </cell>
          <cell r="C229" t="str">
            <v>m2</v>
          </cell>
          <cell r="D229">
            <v>67.13</v>
          </cell>
        </row>
        <row r="230">
          <cell r="A230" t="str">
            <v>100212U</v>
          </cell>
          <cell r="B230" t="str">
            <v>PISO DE CIMENTO ALISADO</v>
          </cell>
          <cell r="C230" t="str">
            <v>m2</v>
          </cell>
          <cell r="D230">
            <v>27.89</v>
          </cell>
        </row>
        <row r="231">
          <cell r="A231">
            <v>100400</v>
          </cell>
          <cell r="B231" t="str">
            <v>DEGRAUS, RODAPÉS, SOLEIRAS E PEITORIS</v>
          </cell>
        </row>
        <row r="232">
          <cell r="A232" t="str">
            <v>100401U</v>
          </cell>
          <cell r="B232" t="str">
            <v>RODAPE DE IMBUIA 3/4" X 3"</v>
          </cell>
          <cell r="C232" t="str">
            <v>m</v>
          </cell>
          <cell r="D232">
            <v>18.95</v>
          </cell>
        </row>
        <row r="233">
          <cell r="A233" t="str">
            <v>100402U</v>
          </cell>
          <cell r="B233" t="str">
            <v>RODAPE DE PINHO 3/4" X 3"</v>
          </cell>
          <cell r="C233" t="str">
            <v>m</v>
          </cell>
          <cell r="D233">
            <v>16.96</v>
          </cell>
        </row>
        <row r="234">
          <cell r="A234" t="str">
            <v>100403U</v>
          </cell>
          <cell r="B234" t="str">
            <v>RODAPE CERAMICO</v>
          </cell>
          <cell r="C234" t="str">
            <v>m</v>
          </cell>
          <cell r="D234">
            <v>22.89</v>
          </cell>
        </row>
        <row r="235">
          <cell r="A235" t="str">
            <v>100404U</v>
          </cell>
          <cell r="B235" t="str">
            <v>PEITORIL DE CERAMICA VERMELHA 12 X 15 CM</v>
          </cell>
          <cell r="C235" t="str">
            <v>m</v>
          </cell>
          <cell r="D235">
            <v>34.630000000000003</v>
          </cell>
        </row>
        <row r="236">
          <cell r="A236" t="str">
            <v>100405U</v>
          </cell>
          <cell r="B236" t="str">
            <v>SOLEIRA DE CERAMICA VERMELHA 12 X 25 CM</v>
          </cell>
          <cell r="C236" t="str">
            <v>m</v>
          </cell>
          <cell r="D236">
            <v>44.26</v>
          </cell>
        </row>
        <row r="237">
          <cell r="A237" t="str">
            <v>100406U</v>
          </cell>
          <cell r="B237" t="str">
            <v>RODAPE DE GRANITINA H= 8 CM</v>
          </cell>
          <cell r="C237" t="str">
            <v>m</v>
          </cell>
          <cell r="D237">
            <v>24.21</v>
          </cell>
        </row>
        <row r="238">
          <cell r="A238" t="str">
            <v>100407U</v>
          </cell>
          <cell r="B238" t="str">
            <v>RODAPE DE GRANITINA CURVO TIPO HOSPITALAR H= 10 CM</v>
          </cell>
          <cell r="C238" t="str">
            <v>m</v>
          </cell>
          <cell r="D238">
            <v>38.369999999999997</v>
          </cell>
        </row>
        <row r="239">
          <cell r="A239" t="str">
            <v>100408U</v>
          </cell>
          <cell r="B239" t="str">
            <v>RODAPE VINILICO H= 5 CM</v>
          </cell>
          <cell r="C239" t="str">
            <v>m</v>
          </cell>
          <cell r="D239">
            <v>6.86</v>
          </cell>
        </row>
        <row r="240">
          <cell r="A240" t="str">
            <v>100409U</v>
          </cell>
          <cell r="B240" t="str">
            <v>RODAPE VINILICO H= 7,5 CM</v>
          </cell>
          <cell r="C240" t="str">
            <v>m</v>
          </cell>
          <cell r="D240">
            <v>8.9</v>
          </cell>
        </row>
        <row r="241">
          <cell r="A241" t="str">
            <v>100410U</v>
          </cell>
          <cell r="B241" t="str">
            <v>RODAPE DE CIMENTO ALISADO H= 8 CM</v>
          </cell>
          <cell r="C241" t="str">
            <v>m</v>
          </cell>
          <cell r="D241">
            <v>7.19</v>
          </cell>
        </row>
        <row r="242">
          <cell r="A242">
            <v>110000</v>
          </cell>
          <cell r="B242" t="str">
            <v>ESQUADRIAS</v>
          </cell>
        </row>
        <row r="243">
          <cell r="A243">
            <v>110100</v>
          </cell>
          <cell r="B243" t="str">
            <v>ESQUADRIAS DE MADEIRA</v>
          </cell>
        </row>
        <row r="244">
          <cell r="A244" t="str">
            <v>110101U</v>
          </cell>
          <cell r="B244" t="str">
            <v>PORTA INTERNA CHAP.IMBUIA 0,60 X 2,10 M COMP.</v>
          </cell>
          <cell r="C244" t="str">
            <v>un</v>
          </cell>
          <cell r="D244">
            <v>333.82</v>
          </cell>
        </row>
        <row r="245">
          <cell r="A245" t="str">
            <v>110102U</v>
          </cell>
          <cell r="B245" t="str">
            <v>PORTA INTERNA CHAP. IMBUIA 0,70 X 2,10 COMP.</v>
          </cell>
          <cell r="C245" t="str">
            <v>un</v>
          </cell>
          <cell r="D245">
            <v>333.82</v>
          </cell>
        </row>
        <row r="246">
          <cell r="A246" t="str">
            <v>110103U</v>
          </cell>
          <cell r="B246" t="str">
            <v>PORTA INTERNA CHAP. IMBUIA 0,80 X 2,10 COMP.</v>
          </cell>
          <cell r="C246" t="str">
            <v>un</v>
          </cell>
          <cell r="D246">
            <v>333.82</v>
          </cell>
        </row>
        <row r="247">
          <cell r="A247" t="str">
            <v>110104U</v>
          </cell>
          <cell r="B247" t="str">
            <v>PORTA EXT. ALMOF. IMBUIA 0,80 X 2,10M COMP.</v>
          </cell>
          <cell r="C247" t="str">
            <v>un</v>
          </cell>
          <cell r="D247">
            <v>518.62</v>
          </cell>
        </row>
        <row r="248">
          <cell r="A248">
            <v>110100</v>
          </cell>
          <cell r="B248" t="str">
            <v>ESQUADRIAS DE FERRO</v>
          </cell>
        </row>
        <row r="249">
          <cell r="A249" t="str">
            <v>110301U</v>
          </cell>
          <cell r="B249" t="str">
            <v>JANELA EM PERFIL DE FERRO BASCULANTE OU FIXO</v>
          </cell>
          <cell r="C249" t="str">
            <v>m2</v>
          </cell>
          <cell r="D249">
            <v>186.6</v>
          </cell>
        </row>
        <row r="250">
          <cell r="A250" t="str">
            <v>110302U</v>
          </cell>
          <cell r="B250" t="str">
            <v>JANELA PERFIL FERRO BASC. / FIXO ATE 1,00 M2</v>
          </cell>
          <cell r="C250" t="str">
            <v>un</v>
          </cell>
          <cell r="D250">
            <v>186.6</v>
          </cell>
        </row>
        <row r="251">
          <cell r="A251" t="str">
            <v>110303U</v>
          </cell>
          <cell r="B251" t="str">
            <v>GRADE PROTECAO TIPO TIJOLINHO C/ FERRO 3/8"</v>
          </cell>
          <cell r="C251" t="str">
            <v>m2</v>
          </cell>
          <cell r="D251">
            <v>141.44999999999999</v>
          </cell>
        </row>
        <row r="252">
          <cell r="A252">
            <v>120000</v>
          </cell>
          <cell r="B252" t="str">
            <v>FERRAGENS</v>
          </cell>
        </row>
        <row r="253">
          <cell r="A253">
            <v>120100</v>
          </cell>
          <cell r="B253" t="str">
            <v>FECHADURAS</v>
          </cell>
        </row>
        <row r="254">
          <cell r="A254" t="str">
            <v>120101U</v>
          </cell>
          <cell r="B254" t="str">
            <v>FECHADURA PARA PORTA EXTERNA MOD. 725/41 PADO OU SIMILAR</v>
          </cell>
          <cell r="C254" t="str">
            <v>un</v>
          </cell>
          <cell r="D254">
            <v>122.5</v>
          </cell>
        </row>
        <row r="255">
          <cell r="A255" t="str">
            <v>120102U</v>
          </cell>
          <cell r="B255" t="str">
            <v>FECHADURA PARA PORTA INTERNA MOD. 721/41 PADO OU SIMILAR</v>
          </cell>
          <cell r="C255" t="str">
            <v>un</v>
          </cell>
          <cell r="D255">
            <v>106.02</v>
          </cell>
        </row>
        <row r="256">
          <cell r="A256" t="str">
            <v>120103U</v>
          </cell>
          <cell r="B256" t="str">
            <v>FECHADURA PARA PORTA DE BANHEIRO MOD. 722/41 PADO OU SIMILAR</v>
          </cell>
          <cell r="C256" t="str">
            <v>un</v>
          </cell>
          <cell r="D256">
            <v>106.02</v>
          </cell>
        </row>
        <row r="257">
          <cell r="A257" t="str">
            <v>120104U</v>
          </cell>
          <cell r="B257" t="str">
            <v>FECHADURA PARA PORTA EXTERNA MOD. 2010 AROUCA OU SIMILAR</v>
          </cell>
          <cell r="C257" t="str">
            <v>un</v>
          </cell>
          <cell r="D257">
            <v>90.98</v>
          </cell>
        </row>
        <row r="258">
          <cell r="A258" t="str">
            <v>120105U</v>
          </cell>
          <cell r="B258" t="str">
            <v>FECHADURA PARA PORTA INTERNA MOD. 2000 AROUCA OU SIMIILAR</v>
          </cell>
          <cell r="C258" t="str">
            <v>un</v>
          </cell>
          <cell r="D258">
            <v>79.67</v>
          </cell>
        </row>
        <row r="259">
          <cell r="A259" t="str">
            <v>120106U</v>
          </cell>
          <cell r="B259" t="str">
            <v>FECHADURA PARA PORTA DE BANHEIRO MOD. 2025 AROUCA OU SIMILAR</v>
          </cell>
          <cell r="C259" t="str">
            <v>un</v>
          </cell>
          <cell r="D259">
            <v>79.67</v>
          </cell>
        </row>
        <row r="260">
          <cell r="A260" t="str">
            <v>120107U</v>
          </cell>
          <cell r="B260" t="str">
            <v>CADEADO 30 MM</v>
          </cell>
          <cell r="C260" t="str">
            <v>un</v>
          </cell>
          <cell r="D260">
            <v>11.91</v>
          </cell>
        </row>
        <row r="261">
          <cell r="A261" t="str">
            <v>120108U</v>
          </cell>
          <cell r="B261" t="str">
            <v>CADEADO 35 MM</v>
          </cell>
          <cell r="C261" t="str">
            <v>un</v>
          </cell>
          <cell r="D261">
            <v>14.68</v>
          </cell>
        </row>
        <row r="262">
          <cell r="A262" t="str">
            <v>120109U</v>
          </cell>
          <cell r="B262" t="str">
            <v>CADEADO 40 MM</v>
          </cell>
          <cell r="C262" t="str">
            <v>un</v>
          </cell>
          <cell r="D262">
            <v>17.079999999999998</v>
          </cell>
        </row>
        <row r="263">
          <cell r="A263" t="str">
            <v>120110U</v>
          </cell>
          <cell r="B263" t="str">
            <v>CADEADO 45 MM</v>
          </cell>
          <cell r="C263" t="str">
            <v>un</v>
          </cell>
          <cell r="D263">
            <v>20.69</v>
          </cell>
        </row>
        <row r="264">
          <cell r="A264">
            <v>130000</v>
          </cell>
          <cell r="B264" t="str">
            <v>VIDROS E ESPELHOS</v>
          </cell>
        </row>
        <row r="265">
          <cell r="A265">
            <v>130100</v>
          </cell>
          <cell r="B265" t="str">
            <v xml:space="preserve">VIDROS </v>
          </cell>
        </row>
        <row r="266">
          <cell r="A266" t="str">
            <v>130101U</v>
          </cell>
          <cell r="B266" t="str">
            <v>VIDRO LISO SIMPLES ESPESSURA= 3 MM</v>
          </cell>
          <cell r="C266" t="str">
            <v>m2</v>
          </cell>
          <cell r="D266">
            <v>57.63</v>
          </cell>
        </row>
        <row r="267">
          <cell r="A267" t="str">
            <v>130102U</v>
          </cell>
          <cell r="B267" t="str">
            <v>VIDRO LISO SIMPLES ESPESSURA= 4 MM</v>
          </cell>
          <cell r="C267" t="str">
            <v>m2</v>
          </cell>
          <cell r="D267">
            <v>70.14</v>
          </cell>
        </row>
        <row r="268">
          <cell r="A268" t="str">
            <v>130103U</v>
          </cell>
          <cell r="B268" t="str">
            <v>VIDRO MARTELADO</v>
          </cell>
          <cell r="C268" t="str">
            <v>m2</v>
          </cell>
          <cell r="D268">
            <v>60.16</v>
          </cell>
        </row>
        <row r="269">
          <cell r="A269" t="str">
            <v>130104U</v>
          </cell>
          <cell r="B269" t="str">
            <v>VIDRO MINI-BOREAL</v>
          </cell>
          <cell r="C269" t="str">
            <v>m2</v>
          </cell>
          <cell r="D269">
            <v>60.16</v>
          </cell>
        </row>
        <row r="270">
          <cell r="A270" t="str">
            <v>130105U</v>
          </cell>
          <cell r="B270" t="str">
            <v>VIDRO CANELADO</v>
          </cell>
          <cell r="C270" t="str">
            <v>m2</v>
          </cell>
          <cell r="D270">
            <v>60.16</v>
          </cell>
        </row>
        <row r="271">
          <cell r="A271">
            <v>140000</v>
          </cell>
          <cell r="B271" t="str">
            <v>PINTURA</v>
          </cell>
        </row>
        <row r="272">
          <cell r="A272">
            <v>140100</v>
          </cell>
          <cell r="B272" t="str">
            <v>PINTURA DE PAREDES E TETOS</v>
          </cell>
        </row>
        <row r="273">
          <cell r="A273" t="str">
            <v>140101U</v>
          </cell>
          <cell r="B273" t="str">
            <v>CAIACAO INT. OU EXT. C/ TINTA HIDRAX 2 DEMAOS</v>
          </cell>
          <cell r="C273" t="str">
            <v>m2</v>
          </cell>
          <cell r="D273">
            <v>5.29</v>
          </cell>
        </row>
        <row r="274">
          <cell r="A274" t="str">
            <v>140102U</v>
          </cell>
          <cell r="B274" t="str">
            <v>EMASS. PAREDES C/ 2 DEMAOS MASSA CORRIDA</v>
          </cell>
          <cell r="C274" t="str">
            <v>m2</v>
          </cell>
          <cell r="D274">
            <v>11.1</v>
          </cell>
        </row>
        <row r="275">
          <cell r="A275" t="str">
            <v>140103U</v>
          </cell>
          <cell r="B275" t="str">
            <v>EMASS. PAREDES C/ 2 DEMAOS MASSA ACRILICA</v>
          </cell>
          <cell r="C275" t="str">
            <v>m2</v>
          </cell>
          <cell r="D275">
            <v>12.62</v>
          </cell>
        </row>
        <row r="276">
          <cell r="A276" t="str">
            <v>140104U</v>
          </cell>
          <cell r="B276" t="str">
            <v>LATEX PVA FOSCO, DUAS DEMAOS EM PAREDES E TETOS</v>
          </cell>
          <cell r="C276" t="str">
            <v>m2</v>
          </cell>
          <cell r="D276">
            <v>9.1300000000000008</v>
          </cell>
        </row>
        <row r="277">
          <cell r="A277" t="str">
            <v>140106U</v>
          </cell>
          <cell r="B277" t="str">
            <v>LATEX ACRILICO FOSCO, 2 DEMAOS PAR. E TETO</v>
          </cell>
          <cell r="C277" t="str">
            <v>m2</v>
          </cell>
          <cell r="D277">
            <v>9.7799999999999994</v>
          </cell>
        </row>
        <row r="278">
          <cell r="A278" t="str">
            <v>140107U</v>
          </cell>
          <cell r="B278" t="str">
            <v>LATEX ACRILICO SEMI-BRILHO,2DEMAOS PAREDES</v>
          </cell>
          <cell r="C278" t="str">
            <v>m2</v>
          </cell>
          <cell r="D278">
            <v>10.41</v>
          </cell>
        </row>
        <row r="279">
          <cell r="A279" t="str">
            <v>140108U</v>
          </cell>
          <cell r="B279" t="str">
            <v>APLICACAO DE SELADOR ACRILICO,UMA DEMAO</v>
          </cell>
          <cell r="C279" t="str">
            <v>m2</v>
          </cell>
          <cell r="D279">
            <v>4.3899999999999997</v>
          </cell>
        </row>
        <row r="280">
          <cell r="A280" t="str">
            <v>140109U</v>
          </cell>
          <cell r="B280" t="str">
            <v>TINTA A OLEO, DUAS DEMAOS EM PAREDES INTERNAS</v>
          </cell>
          <cell r="C280" t="str">
            <v>m2</v>
          </cell>
          <cell r="D280">
            <v>10.37</v>
          </cell>
        </row>
        <row r="281">
          <cell r="A281" t="str">
            <v>140110U</v>
          </cell>
          <cell r="B281" t="str">
            <v>PINT. DE BARRA C/ 2 DEMAOS DE ESM .SINTETICO</v>
          </cell>
          <cell r="C281" t="str">
            <v>m2</v>
          </cell>
          <cell r="D281">
            <v>10.67</v>
          </cell>
        </row>
        <row r="282">
          <cell r="A282" t="str">
            <v>140111U</v>
          </cell>
          <cell r="B282" t="str">
            <v>TINTA VERDE ESCOLAR EM QUADRO DUAS DEMAOS</v>
          </cell>
          <cell r="C282" t="str">
            <v>m2</v>
          </cell>
          <cell r="D282">
            <v>9.25</v>
          </cell>
        </row>
        <row r="283">
          <cell r="A283" t="str">
            <v>140112U</v>
          </cell>
          <cell r="B283" t="str">
            <v>SILICONE EM PAREDES DE CONCRETO DUAS DEMAOS</v>
          </cell>
          <cell r="C283" t="str">
            <v>m2</v>
          </cell>
          <cell r="D283">
            <v>13.08</v>
          </cell>
        </row>
        <row r="284">
          <cell r="A284" t="str">
            <v>140113U</v>
          </cell>
          <cell r="B284" t="str">
            <v>VERNIZ EM FORRO DE MADEIRA DUAS DEMAOS</v>
          </cell>
          <cell r="C284" t="str">
            <v>m2</v>
          </cell>
          <cell r="D284">
            <v>11.61</v>
          </cell>
        </row>
        <row r="285">
          <cell r="A285" t="str">
            <v>140114U</v>
          </cell>
          <cell r="B285" t="str">
            <v>OLEO EM FORRO DE MADEIRA DUAS DEMAOS</v>
          </cell>
          <cell r="C285" t="str">
            <v>m2</v>
          </cell>
          <cell r="D285">
            <v>10.37</v>
          </cell>
        </row>
        <row r="286">
          <cell r="A286" t="str">
            <v>140115U</v>
          </cell>
          <cell r="B286" t="str">
            <v>ESMALTE SINTETICO EM FORRO DE MADEIRA DUAS DEMAOS</v>
          </cell>
          <cell r="C286" t="str">
            <v>m2</v>
          </cell>
          <cell r="D286">
            <v>10.67</v>
          </cell>
        </row>
        <row r="287">
          <cell r="A287">
            <v>140200</v>
          </cell>
          <cell r="B287" t="str">
            <v>PINTURA DE ESQUADRIAS METÁLICAS</v>
          </cell>
        </row>
        <row r="288">
          <cell r="A288" t="str">
            <v>140201U</v>
          </cell>
          <cell r="B288" t="str">
            <v>APLIC. ZARCAO ESQUADRIAS METALICAS,1DEMAO</v>
          </cell>
          <cell r="C288" t="str">
            <v>m2</v>
          </cell>
          <cell r="D288">
            <v>7.87</v>
          </cell>
        </row>
        <row r="289">
          <cell r="A289" t="str">
            <v>140202U</v>
          </cell>
          <cell r="B289" t="str">
            <v>GRAFITE EM ESQUADRIAS METALICAS, DUAS DEMAOS</v>
          </cell>
          <cell r="C289" t="str">
            <v>m2</v>
          </cell>
          <cell r="D289">
            <v>14.04</v>
          </cell>
        </row>
        <row r="290">
          <cell r="A290" t="str">
            <v>140203U</v>
          </cell>
          <cell r="B290" t="str">
            <v>ESM. SINTETICO ESQUADRIAS MET., 2 DEMAOS</v>
          </cell>
          <cell r="C290" t="str">
            <v>m2</v>
          </cell>
          <cell r="D290">
            <v>13.45</v>
          </cell>
        </row>
        <row r="291">
          <cell r="A291" t="str">
            <v>140204U</v>
          </cell>
          <cell r="B291" t="str">
            <v>TINTA A OLEO EM ESQUADRIAS METALICAS DUAS DEMAOS</v>
          </cell>
          <cell r="C291" t="str">
            <v>m2</v>
          </cell>
          <cell r="D291">
            <v>12.89</v>
          </cell>
        </row>
        <row r="292">
          <cell r="A292">
            <v>140300</v>
          </cell>
          <cell r="B292" t="str">
            <v>PINTURA DE ESQUADRIAS DE MADEIRA</v>
          </cell>
        </row>
        <row r="293">
          <cell r="A293" t="str">
            <v>140301U</v>
          </cell>
          <cell r="B293" t="str">
            <v>APLICACAO DE SELADOR PARA MADEIRA, UMA DEMAO</v>
          </cell>
          <cell r="C293" t="str">
            <v>m2</v>
          </cell>
          <cell r="D293">
            <v>6.98</v>
          </cell>
        </row>
        <row r="294">
          <cell r="A294" t="str">
            <v>140302U</v>
          </cell>
          <cell r="B294" t="str">
            <v>VERNIZ EM ESQUADRIAS DE MADEIRA, TRES DEMAOS</v>
          </cell>
          <cell r="C294" t="str">
            <v>m2</v>
          </cell>
          <cell r="D294">
            <v>12.09</v>
          </cell>
        </row>
        <row r="295">
          <cell r="A295" t="str">
            <v>140303U</v>
          </cell>
          <cell r="B295" t="str">
            <v>ENCERAMENTO DE PORTAS DE MADEIRA</v>
          </cell>
          <cell r="C295" t="str">
            <v>m2</v>
          </cell>
          <cell r="D295">
            <v>8.75</v>
          </cell>
        </row>
        <row r="296">
          <cell r="A296" t="str">
            <v>140304U</v>
          </cell>
          <cell r="B296" t="str">
            <v>ESM. SINT. ESQUADRIAS MADEIRA, 2 DEMAOS</v>
          </cell>
          <cell r="C296" t="str">
            <v>m2</v>
          </cell>
          <cell r="D296">
            <v>10.67</v>
          </cell>
        </row>
        <row r="297">
          <cell r="A297" t="str">
            <v>140305U</v>
          </cell>
          <cell r="B297" t="str">
            <v>TINTA A OLEO EM ESQUADRIAS DE MADEIRA, DUAS DEMAOS</v>
          </cell>
          <cell r="C297" t="str">
            <v>m2</v>
          </cell>
          <cell r="D297">
            <v>10.119999999999999</v>
          </cell>
        </row>
        <row r="298">
          <cell r="A298">
            <v>140400</v>
          </cell>
          <cell r="B298" t="str">
            <v>PINTURA DE RODAPÉ E TESTEIRAS</v>
          </cell>
        </row>
        <row r="299">
          <cell r="A299" t="str">
            <v>140401U</v>
          </cell>
          <cell r="B299" t="str">
            <v>ESM. SINT. EM RODAPE DE MADEIRA, 2 DEMAOS</v>
          </cell>
          <cell r="C299" t="str">
            <v>m</v>
          </cell>
          <cell r="D299">
            <v>3.92</v>
          </cell>
        </row>
        <row r="300">
          <cell r="A300" t="str">
            <v>140402U</v>
          </cell>
          <cell r="B300" t="str">
            <v>VERNIZ EM RODAPE DE MADEIRA, DUAS DEMAOS</v>
          </cell>
          <cell r="C300" t="str">
            <v>m</v>
          </cell>
          <cell r="D300">
            <v>4.08</v>
          </cell>
        </row>
        <row r="301">
          <cell r="A301" t="str">
            <v>140403U</v>
          </cell>
          <cell r="B301" t="str">
            <v>TINTA A OLEO EM RODAPE DE MADEIRA, DUAS DEMAOS</v>
          </cell>
          <cell r="C301" t="str">
            <v>m</v>
          </cell>
          <cell r="D301">
            <v>3.84</v>
          </cell>
        </row>
        <row r="302">
          <cell r="A302" t="str">
            <v>140404U</v>
          </cell>
          <cell r="B302" t="str">
            <v>TINTA A OLEO EM TABUA DE BEIRAL, DUAS DEMAOS</v>
          </cell>
          <cell r="C302" t="str">
            <v>m</v>
          </cell>
          <cell r="D302">
            <v>4.66</v>
          </cell>
        </row>
        <row r="303">
          <cell r="A303" t="str">
            <v>140405U</v>
          </cell>
          <cell r="B303" t="str">
            <v>VERNIZ EM TABUA DE BEIRAL, DUAS DEMAOS</v>
          </cell>
          <cell r="C303" t="str">
            <v>m</v>
          </cell>
          <cell r="D303">
            <v>5.19</v>
          </cell>
        </row>
        <row r="304">
          <cell r="A304" t="str">
            <v>140406U</v>
          </cell>
          <cell r="B304" t="str">
            <v>ESMALTE SINTETICO EM TABUA DE BEIRAL, DUAS DEMAOS</v>
          </cell>
          <cell r="C304" t="str">
            <v>m</v>
          </cell>
          <cell r="D304">
            <v>4.78</v>
          </cell>
        </row>
        <row r="305">
          <cell r="A305">
            <v>140500</v>
          </cell>
          <cell r="B305" t="str">
            <v>PINTURA DE CALHAS E RUFOS</v>
          </cell>
        </row>
        <row r="306">
          <cell r="A306" t="str">
            <v>140501U</v>
          </cell>
          <cell r="B306" t="str">
            <v>APLIC. DE GALVITE SUPERFICIE GALV., 1DEMAO</v>
          </cell>
          <cell r="C306" t="str">
            <v>m2</v>
          </cell>
          <cell r="D306">
            <v>5.49</v>
          </cell>
        </row>
        <row r="307">
          <cell r="A307">
            <v>140600</v>
          </cell>
          <cell r="B307" t="str">
            <v>PINTURA DE DEMARCAÇÃO DE QUADRA ESPORTIVA</v>
          </cell>
        </row>
        <row r="308">
          <cell r="A308" t="str">
            <v>140601U</v>
          </cell>
          <cell r="B308" t="str">
            <v>DEM. CANCHA TINTA BORRACHA CLORADA L= 5CM</v>
          </cell>
          <cell r="C308" t="str">
            <v>m</v>
          </cell>
          <cell r="D308">
            <v>6.5</v>
          </cell>
        </row>
        <row r="309">
          <cell r="A309" t="str">
            <v>140602U</v>
          </cell>
          <cell r="B309" t="str">
            <v>DEM.CANCHA TINTA ACRILICA POL LARGURA= 5CM</v>
          </cell>
          <cell r="C309" t="str">
            <v>m</v>
          </cell>
          <cell r="D309">
            <v>5.68</v>
          </cell>
        </row>
        <row r="310">
          <cell r="A310" t="str">
            <v>140603U</v>
          </cell>
          <cell r="B310" t="str">
            <v>PINT. QUADRA ESP TINTA ACRILICA POL 2 DEMAOS</v>
          </cell>
          <cell r="C310" t="str">
            <v>m2</v>
          </cell>
          <cell r="D310">
            <v>9.08</v>
          </cell>
        </row>
        <row r="311">
          <cell r="A311">
            <v>140700</v>
          </cell>
          <cell r="B311" t="str">
            <v>PINTURA DE ESTRUTURA DE MADEIRA</v>
          </cell>
        </row>
        <row r="312">
          <cell r="A312" t="str">
            <v>140701U</v>
          </cell>
          <cell r="B312" t="str">
            <v>APLICACAO DE JIMO CUPIM EM ESTRUTURA DE MADEIRA</v>
          </cell>
          <cell r="C312" t="str">
            <v>m2</v>
          </cell>
          <cell r="D312">
            <v>9.26</v>
          </cell>
        </row>
        <row r="313">
          <cell r="A313">
            <v>160000</v>
          </cell>
          <cell r="B313" t="str">
            <v>INSTALÇÕE HIDRO-SANITÁRIAS</v>
          </cell>
        </row>
        <row r="314">
          <cell r="A314">
            <v>160100</v>
          </cell>
          <cell r="B314" t="str">
            <v>LOUÇAS E APARELHOS SANITÁRIOS</v>
          </cell>
        </row>
        <row r="315">
          <cell r="A315" t="str">
            <v>160101U</v>
          </cell>
          <cell r="B315" t="str">
            <v xml:space="preserve">BACIA SANITARIA DE LOUCA BRANCA </v>
          </cell>
          <cell r="C315" t="str">
            <v>un</v>
          </cell>
          <cell r="D315">
            <v>174.53</v>
          </cell>
        </row>
        <row r="316">
          <cell r="A316" t="str">
            <v>160102U</v>
          </cell>
          <cell r="B316" t="str">
            <v xml:space="preserve">BACIA SANITARIA INFANTIL DE LOUCA BRANCA </v>
          </cell>
          <cell r="C316" t="str">
            <v>un</v>
          </cell>
          <cell r="D316">
            <v>243.95</v>
          </cell>
        </row>
        <row r="317">
          <cell r="A317" t="str">
            <v>160103U</v>
          </cell>
          <cell r="B317" t="str">
            <v>LAVAT .S/ COLUNA LOUCA BCA PEQ.</v>
          </cell>
          <cell r="C317" t="str">
            <v>un</v>
          </cell>
          <cell r="D317">
            <v>136.09</v>
          </cell>
        </row>
        <row r="318">
          <cell r="A318" t="str">
            <v>160104U</v>
          </cell>
          <cell r="B318" t="str">
            <v>LAVAT.C/ COL LOUCA MEDIO PEQ.</v>
          </cell>
          <cell r="C318" t="str">
            <v>un</v>
          </cell>
          <cell r="D318">
            <v>191.38</v>
          </cell>
        </row>
        <row r="319">
          <cell r="A319" t="str">
            <v>160105U</v>
          </cell>
          <cell r="B319" t="str">
            <v>ASSENTO PLASTICO MARCA CELITE OU SIMILAR</v>
          </cell>
          <cell r="C319" t="str">
            <v>un</v>
          </cell>
          <cell r="D319">
            <v>44.51</v>
          </cell>
        </row>
        <row r="320">
          <cell r="A320" t="str">
            <v>160106U</v>
          </cell>
          <cell r="B320" t="str">
            <v>ASSENTO PLASTICO GOYANA, CIPLA OU SIMILAR</v>
          </cell>
          <cell r="C320" t="str">
            <v>un</v>
          </cell>
          <cell r="D320">
            <v>15.04</v>
          </cell>
        </row>
        <row r="321">
          <cell r="A321" t="str">
            <v>160107U</v>
          </cell>
          <cell r="B321" t="str">
            <v xml:space="preserve">SABONETEIRA LOUCA BCA 7,5 X 15 CM </v>
          </cell>
          <cell r="C321" t="str">
            <v>un</v>
          </cell>
          <cell r="D321">
            <v>22.85</v>
          </cell>
        </row>
        <row r="322">
          <cell r="A322" t="str">
            <v>160108U</v>
          </cell>
          <cell r="B322" t="str">
            <v xml:space="preserve">SABONETEIRA LOUCA BCA 15 X 15CM </v>
          </cell>
          <cell r="C322" t="str">
            <v>un</v>
          </cell>
          <cell r="D322">
            <v>25.61</v>
          </cell>
        </row>
        <row r="323">
          <cell r="A323" t="str">
            <v>160109U</v>
          </cell>
          <cell r="B323" t="str">
            <v xml:space="preserve">PAPELEIRA DE LOUCA BRANCA 15 X 15 CM </v>
          </cell>
          <cell r="C323" t="str">
            <v>un</v>
          </cell>
          <cell r="D323">
            <v>27.9</v>
          </cell>
        </row>
        <row r="324">
          <cell r="A324" t="str">
            <v>160110U</v>
          </cell>
          <cell r="B324" t="str">
            <v>CABIDE SIMPLES DE LOUCA BRANCA</v>
          </cell>
          <cell r="C324" t="str">
            <v>un</v>
          </cell>
          <cell r="D324">
            <v>19.920000000000002</v>
          </cell>
        </row>
        <row r="325">
          <cell r="A325" t="str">
            <v>160111U</v>
          </cell>
          <cell r="B325" t="str">
            <v xml:space="preserve">CABIDE DUPLO DE LOUCA BRANCA </v>
          </cell>
          <cell r="C325" t="str">
            <v>un</v>
          </cell>
          <cell r="D325">
            <v>20.399999999999999</v>
          </cell>
        </row>
        <row r="326">
          <cell r="A326" t="str">
            <v>160112U</v>
          </cell>
          <cell r="B326" t="str">
            <v>SABONETEIRA PARA SABAO LIQUIDO</v>
          </cell>
          <cell r="C326" t="str">
            <v>un</v>
          </cell>
          <cell r="D326">
            <v>38.19</v>
          </cell>
        </row>
        <row r="327">
          <cell r="A327" t="str">
            <v>160113U</v>
          </cell>
          <cell r="B327" t="str">
            <v>TOALHEIRO PARA TOALHA DE PAPEL</v>
          </cell>
          <cell r="C327" t="str">
            <v>un</v>
          </cell>
          <cell r="D327">
            <v>38.58</v>
          </cell>
        </row>
        <row r="328">
          <cell r="A328" t="str">
            <v>160114U</v>
          </cell>
          <cell r="B328" t="str">
            <v>TANQUE DE LOUCA COM COLUNA CAPACIDADE:22 LITROS</v>
          </cell>
          <cell r="C328" t="str">
            <v>un</v>
          </cell>
          <cell r="D328">
            <v>368.05</v>
          </cell>
        </row>
        <row r="329">
          <cell r="A329" t="str">
            <v>160115U</v>
          </cell>
          <cell r="B329" t="str">
            <v>LAVATORIO DE LOUCA BRANCA DE EMBUTIR OVAL</v>
          </cell>
          <cell r="C329" t="str">
            <v>un</v>
          </cell>
          <cell r="D329">
            <v>102.17</v>
          </cell>
        </row>
        <row r="330">
          <cell r="A330" t="str">
            <v>160116U</v>
          </cell>
          <cell r="B330" t="str">
            <v>LAVATORIO DE LOUCA BRANCA DE SOBREPOR OVAL</v>
          </cell>
          <cell r="C330" t="str">
            <v>un</v>
          </cell>
          <cell r="D330">
            <v>114.68</v>
          </cell>
        </row>
        <row r="331">
          <cell r="A331" t="str">
            <v>160117U</v>
          </cell>
          <cell r="B331" t="str">
            <v>CAIXA DE DESCARGA PLASTICA EXTERNA 12 LITROS</v>
          </cell>
          <cell r="C331" t="str">
            <v>un</v>
          </cell>
          <cell r="D331">
            <v>58.96</v>
          </cell>
        </row>
        <row r="332">
          <cell r="A332" t="str">
            <v>160118U</v>
          </cell>
          <cell r="B332" t="str">
            <v>TAMPO EM ACO INOX 1,10 X O,60 M COM CUBA SIMPLES</v>
          </cell>
          <cell r="C332" t="str">
            <v>un</v>
          </cell>
          <cell r="D332">
            <v>194.93</v>
          </cell>
        </row>
        <row r="333">
          <cell r="A333" t="str">
            <v>160119U</v>
          </cell>
          <cell r="B333" t="str">
            <v>TAMPO EM ACO INOX 1,20 X O,60 M COM CUBA SIMPLES</v>
          </cell>
          <cell r="C333" t="str">
            <v>un</v>
          </cell>
          <cell r="D333">
            <v>203.59</v>
          </cell>
        </row>
        <row r="334">
          <cell r="A334" t="str">
            <v>160120U</v>
          </cell>
          <cell r="B334" t="str">
            <v>TAMPO EM ACO INOX 1,40 X O,60 M COM CUBA SIMPLES</v>
          </cell>
          <cell r="C334" t="str">
            <v>un</v>
          </cell>
          <cell r="D334">
            <v>274.82</v>
          </cell>
        </row>
        <row r="335">
          <cell r="A335" t="str">
            <v>160121U</v>
          </cell>
          <cell r="B335" t="str">
            <v>TAMPO EM ACO INOX 1,60 X O,60 M COM CUBA SIMPLES</v>
          </cell>
          <cell r="C335" t="str">
            <v>un</v>
          </cell>
          <cell r="D335">
            <v>291.55</v>
          </cell>
        </row>
        <row r="336">
          <cell r="A336" t="str">
            <v>160122U</v>
          </cell>
          <cell r="B336" t="str">
            <v>TAMPO EM ACO INOX 1,80 X O,60 M COM CUBA SIMPLES</v>
          </cell>
          <cell r="C336" t="str">
            <v>un</v>
          </cell>
          <cell r="D336">
            <v>310.2</v>
          </cell>
        </row>
        <row r="337">
          <cell r="A337" t="str">
            <v>160123U</v>
          </cell>
          <cell r="B337" t="str">
            <v>TAMPO EM ACO INOX 1,80 X O,60 M COM CUBA DUPLA</v>
          </cell>
          <cell r="C337" t="str">
            <v>un</v>
          </cell>
          <cell r="D337">
            <v>679.55</v>
          </cell>
        </row>
        <row r="338">
          <cell r="A338">
            <v>160200</v>
          </cell>
          <cell r="B338" t="str">
            <v>METAIS</v>
          </cell>
        </row>
        <row r="339">
          <cell r="A339" t="str">
            <v>160201U</v>
          </cell>
          <cell r="B339" t="str">
            <v>VALVULA DE DESCARGA DECA HYDRA 11/2" REF. 2515 OU SIMILAR</v>
          </cell>
          <cell r="C339" t="str">
            <v>un</v>
          </cell>
          <cell r="D339">
            <v>199.91</v>
          </cell>
        </row>
        <row r="340">
          <cell r="A340" t="str">
            <v>160202U</v>
          </cell>
          <cell r="B340" t="str">
            <v>TORNEIRA DE PRESSAO PARA TANQUE 3/4"</v>
          </cell>
          <cell r="C340" t="str">
            <v>un</v>
          </cell>
          <cell r="D340">
            <v>43.96</v>
          </cell>
        </row>
        <row r="341">
          <cell r="A341" t="str">
            <v>160203U</v>
          </cell>
          <cell r="B341" t="str">
            <v xml:space="preserve">TORNEIRA LONGA PARA PIA 3/4" </v>
          </cell>
          <cell r="C341" t="str">
            <v>un</v>
          </cell>
          <cell r="D341">
            <v>115.91</v>
          </cell>
        </row>
        <row r="342">
          <cell r="A342" t="str">
            <v>160204U</v>
          </cell>
          <cell r="B342" t="str">
            <v xml:space="preserve">TORNEIRA DE PRESSAO PARA LAVATORIO 1/2" </v>
          </cell>
          <cell r="C342" t="str">
            <v>un</v>
          </cell>
          <cell r="D342">
            <v>97.26</v>
          </cell>
        </row>
        <row r="343">
          <cell r="A343" t="str">
            <v>160205U</v>
          </cell>
          <cell r="B343" t="str">
            <v>TORNEIRA DE PRESSAO PARA JARDIM 3/4"</v>
          </cell>
          <cell r="C343" t="str">
            <v>un</v>
          </cell>
          <cell r="D343">
            <v>39.39</v>
          </cell>
        </row>
        <row r="344">
          <cell r="A344" t="str">
            <v>160206U</v>
          </cell>
          <cell r="B344" t="str">
            <v xml:space="preserve">REGISTRO DE PRESSAO COM CANOPLA 1/2" </v>
          </cell>
          <cell r="C344" t="str">
            <v>un</v>
          </cell>
          <cell r="D344">
            <v>93.61</v>
          </cell>
        </row>
        <row r="345">
          <cell r="A345" t="str">
            <v>160207U</v>
          </cell>
          <cell r="B345" t="str">
            <v xml:space="preserve">REGISTRO DE PRESSAO COM CANOPLA 3/4" </v>
          </cell>
          <cell r="C345" t="str">
            <v>un</v>
          </cell>
          <cell r="D345">
            <v>94.61</v>
          </cell>
        </row>
        <row r="346">
          <cell r="A346" t="str">
            <v>160208U</v>
          </cell>
          <cell r="B346" t="str">
            <v xml:space="preserve">REGISTRO DE GAVETA COM CANOPLA 3/4" </v>
          </cell>
          <cell r="C346" t="str">
            <v>un</v>
          </cell>
          <cell r="D346">
            <v>94.61</v>
          </cell>
        </row>
        <row r="347">
          <cell r="A347" t="str">
            <v>160209U</v>
          </cell>
          <cell r="B347" t="str">
            <v xml:space="preserve">REGISTRO DE GAVETA COM CANOPLA 1" </v>
          </cell>
          <cell r="C347" t="str">
            <v>un</v>
          </cell>
          <cell r="D347">
            <v>104.01</v>
          </cell>
        </row>
        <row r="348">
          <cell r="A348" t="str">
            <v>160210U</v>
          </cell>
          <cell r="B348" t="str">
            <v xml:space="preserve">REGISTRO DE GAVETA COM CANOPLA 11/4" </v>
          </cell>
          <cell r="C348" t="str">
            <v>un</v>
          </cell>
          <cell r="D348">
            <v>131.08000000000001</v>
          </cell>
        </row>
        <row r="349">
          <cell r="A349" t="str">
            <v>160211U</v>
          </cell>
          <cell r="B349" t="str">
            <v xml:space="preserve">REGISTRO DE GAVETA COM CANOPLA 11/2" </v>
          </cell>
          <cell r="C349" t="str">
            <v>un</v>
          </cell>
          <cell r="D349">
            <v>143.88999999999999</v>
          </cell>
        </row>
        <row r="350">
          <cell r="A350" t="str">
            <v>160212U</v>
          </cell>
          <cell r="B350" t="str">
            <v xml:space="preserve">REGISTRO DE GAVETA TIPO BRUTO 3/4" </v>
          </cell>
          <cell r="C350" t="str">
            <v>un</v>
          </cell>
          <cell r="D350">
            <v>33.9</v>
          </cell>
        </row>
        <row r="351">
          <cell r="A351" t="str">
            <v>160213U</v>
          </cell>
          <cell r="B351" t="str">
            <v xml:space="preserve">REGISTRO DE GAVETA TIPO BRUTO 1" </v>
          </cell>
          <cell r="C351" t="str">
            <v>un</v>
          </cell>
          <cell r="D351">
            <v>41.98</v>
          </cell>
        </row>
        <row r="352">
          <cell r="A352" t="str">
            <v>160214U</v>
          </cell>
          <cell r="B352" t="str">
            <v xml:space="preserve">REGISTRO DE GAVETA TIPO BRUTO 11/4" </v>
          </cell>
          <cell r="C352" t="str">
            <v>un</v>
          </cell>
          <cell r="D352">
            <v>50.51</v>
          </cell>
        </row>
        <row r="353">
          <cell r="A353" t="str">
            <v>160215U</v>
          </cell>
          <cell r="B353" t="str">
            <v xml:space="preserve">REGISTRO DE GAVETA TIPO BRUTO 11/2" </v>
          </cell>
          <cell r="C353" t="str">
            <v>un</v>
          </cell>
          <cell r="D353">
            <v>67.02</v>
          </cell>
        </row>
        <row r="354">
          <cell r="A354" t="str">
            <v>160216U</v>
          </cell>
          <cell r="B354" t="str">
            <v xml:space="preserve">REGISTRO DE GAVETA TIPO BRUTO 2" </v>
          </cell>
          <cell r="C354" t="str">
            <v>un</v>
          </cell>
          <cell r="D354">
            <v>106.81</v>
          </cell>
        </row>
        <row r="355">
          <cell r="A355" t="str">
            <v>160217U</v>
          </cell>
          <cell r="B355" t="str">
            <v xml:space="preserve">REGISTRO DE GAVETA TIPO BRUTO 21/2" </v>
          </cell>
          <cell r="C355" t="str">
            <v>un</v>
          </cell>
          <cell r="D355">
            <v>271.19</v>
          </cell>
        </row>
        <row r="356">
          <cell r="A356" t="str">
            <v>160218U</v>
          </cell>
          <cell r="B356" t="str">
            <v xml:space="preserve">REGISTRO DE GAVETA TIPO BRUTO 3" </v>
          </cell>
          <cell r="C356" t="str">
            <v>un</v>
          </cell>
          <cell r="D356">
            <v>399.96</v>
          </cell>
        </row>
        <row r="357">
          <cell r="A357" t="str">
            <v>160219U</v>
          </cell>
          <cell r="B357" t="str">
            <v>TORNEIRA DE BOIA DE PVC 3/4"</v>
          </cell>
          <cell r="C357" t="str">
            <v>un</v>
          </cell>
          <cell r="D357">
            <v>12.3</v>
          </cell>
        </row>
        <row r="358">
          <cell r="A358" t="str">
            <v>160220U</v>
          </cell>
          <cell r="B358" t="str">
            <v xml:space="preserve">TORNEIRA DE BOIA METALICA 3/4" </v>
          </cell>
          <cell r="C358" t="str">
            <v>un</v>
          </cell>
          <cell r="D358">
            <v>31.91</v>
          </cell>
        </row>
        <row r="359">
          <cell r="A359" t="str">
            <v>160221U</v>
          </cell>
          <cell r="B359" t="str">
            <v xml:space="preserve">TORNEIRA DE BOIA METALICA 1" </v>
          </cell>
          <cell r="C359" t="str">
            <v>un</v>
          </cell>
          <cell r="D359">
            <v>44.5</v>
          </cell>
        </row>
        <row r="360">
          <cell r="A360" t="str">
            <v>160222U</v>
          </cell>
          <cell r="B360" t="str">
            <v xml:space="preserve">TORNEIRA DE BOIA METALICA 11/4" </v>
          </cell>
          <cell r="C360" t="str">
            <v>un</v>
          </cell>
          <cell r="D360">
            <v>73.59</v>
          </cell>
        </row>
        <row r="361">
          <cell r="A361" t="str">
            <v>160223U</v>
          </cell>
          <cell r="B361" t="str">
            <v>CHUVEIRO ELET C/ DESVIADOR LORENZETI OU SIMILAR</v>
          </cell>
          <cell r="C361" t="str">
            <v>un</v>
          </cell>
          <cell r="D361">
            <v>152.1</v>
          </cell>
        </row>
        <row r="362">
          <cell r="A362" t="str">
            <v>160224U</v>
          </cell>
          <cell r="B362" t="str">
            <v>CHUVEIRO ELETRICO DUCHA LORENZETI OU SIMILAR</v>
          </cell>
          <cell r="C362" t="str">
            <v>un</v>
          </cell>
          <cell r="D362">
            <v>54.04</v>
          </cell>
        </row>
        <row r="363">
          <cell r="A363" t="str">
            <v>160225U</v>
          </cell>
          <cell r="B363" t="str">
            <v>BRACO DE ALUMINIO PARA CHUVEIRO 1/2" X 30 CM</v>
          </cell>
          <cell r="C363" t="str">
            <v>un</v>
          </cell>
          <cell r="D363">
            <v>19.27</v>
          </cell>
        </row>
        <row r="364">
          <cell r="A364" t="str">
            <v>160226U</v>
          </cell>
          <cell r="B364" t="str">
            <v>BRACO DE ALUMINIO PARA CHUVEIRO 1/2" X 40 CM</v>
          </cell>
          <cell r="C364" t="str">
            <v>un</v>
          </cell>
          <cell r="D364">
            <v>21.44</v>
          </cell>
        </row>
        <row r="365">
          <cell r="A365" t="str">
            <v>160227U</v>
          </cell>
          <cell r="B365" t="str">
            <v>VALVULA DE FUNDO METALICA PARA PIA 1" X 2"</v>
          </cell>
          <cell r="C365" t="str">
            <v>un</v>
          </cell>
          <cell r="D365">
            <v>25.02</v>
          </cell>
        </row>
        <row r="366">
          <cell r="A366" t="str">
            <v>160228U</v>
          </cell>
          <cell r="B366" t="str">
            <v>VALVULA DE FUNDO PARA PIA AMERICANA 11/2" X 33/4"</v>
          </cell>
          <cell r="C366" t="str">
            <v>un</v>
          </cell>
          <cell r="D366">
            <v>34.07</v>
          </cell>
        </row>
        <row r="367">
          <cell r="A367" t="str">
            <v>160229U</v>
          </cell>
          <cell r="B367" t="str">
            <v>VALVULA DE FUNDO MET. PARA LAVATORIO 1" X 23/8"</v>
          </cell>
          <cell r="C367" t="str">
            <v>un</v>
          </cell>
          <cell r="D367">
            <v>31.09</v>
          </cell>
        </row>
        <row r="368">
          <cell r="A368" t="str">
            <v>160230U</v>
          </cell>
          <cell r="B368" t="str">
            <v>VALVULA DE FUNDO METALICA PARA TANQUE 11/4"</v>
          </cell>
          <cell r="C368" t="str">
            <v>un</v>
          </cell>
          <cell r="D368">
            <v>34.72</v>
          </cell>
        </row>
        <row r="369">
          <cell r="A369" t="str">
            <v>160231U</v>
          </cell>
          <cell r="B369" t="str">
            <v>VALVULA DE FUNDO DE PVC PARA PIA</v>
          </cell>
          <cell r="C369" t="str">
            <v>un</v>
          </cell>
          <cell r="D369">
            <v>8.4499999999999993</v>
          </cell>
        </row>
        <row r="370">
          <cell r="A370" t="str">
            <v>160232U</v>
          </cell>
          <cell r="B370" t="str">
            <v>VALVULA DE FUNDO DE PVC PARA LAVATORIO</v>
          </cell>
          <cell r="C370" t="str">
            <v>un</v>
          </cell>
          <cell r="D370">
            <v>9.65</v>
          </cell>
        </row>
        <row r="371">
          <cell r="A371" t="str">
            <v>160233U</v>
          </cell>
          <cell r="B371" t="str">
            <v>VALVULA DE FUNDO DE PVC PARA TANQUE</v>
          </cell>
          <cell r="C371" t="str">
            <v>un</v>
          </cell>
          <cell r="D371">
            <v>10.73</v>
          </cell>
        </row>
        <row r="372">
          <cell r="A372" t="str">
            <v>160234U</v>
          </cell>
          <cell r="B372" t="str">
            <v>SIFAO METALICO CROMADO PARA PIA 11/2" X 11/2"</v>
          </cell>
          <cell r="C372" t="str">
            <v>un</v>
          </cell>
          <cell r="D372">
            <v>59.63</v>
          </cell>
        </row>
        <row r="373">
          <cell r="A373" t="str">
            <v>160235U</v>
          </cell>
          <cell r="B373" t="str">
            <v>SIFAO METALICO CROMADO P/ PIA AMERICANA 2" X 11/2"</v>
          </cell>
          <cell r="C373" t="str">
            <v>un</v>
          </cell>
          <cell r="D373">
            <v>59.63</v>
          </cell>
        </row>
        <row r="374">
          <cell r="A374" t="str">
            <v>160236U</v>
          </cell>
          <cell r="B374" t="str">
            <v>SIFAO METALICO CROMADO P/ LAVATORIO 1" X 11/2"</v>
          </cell>
          <cell r="C374" t="str">
            <v>un</v>
          </cell>
          <cell r="D374">
            <v>87.3</v>
          </cell>
        </row>
        <row r="375">
          <cell r="A375" t="str">
            <v>160237U</v>
          </cell>
          <cell r="B375" t="str">
            <v>SIFAO PLASTICO PARA PIA</v>
          </cell>
          <cell r="C375" t="str">
            <v>un</v>
          </cell>
          <cell r="D375">
            <v>8.6300000000000008</v>
          </cell>
        </row>
        <row r="376">
          <cell r="A376" t="str">
            <v>160238U</v>
          </cell>
          <cell r="B376" t="str">
            <v>SIFAO PLASTICO PARA LAVATORIO</v>
          </cell>
          <cell r="C376" t="str">
            <v>un</v>
          </cell>
          <cell r="D376">
            <v>8.4499999999999993</v>
          </cell>
        </row>
        <row r="377">
          <cell r="A377" t="str">
            <v>160239U</v>
          </cell>
          <cell r="B377" t="str">
            <v>ENGATE FLEXIVEL DE PVC 1/2"</v>
          </cell>
          <cell r="C377" t="str">
            <v>un</v>
          </cell>
          <cell r="D377">
            <v>8.1300000000000008</v>
          </cell>
        </row>
        <row r="378">
          <cell r="A378" t="str">
            <v>160240U</v>
          </cell>
          <cell r="B378" t="str">
            <v>ENGATE FLEXIVEL METALICO 1/2"</v>
          </cell>
          <cell r="C378" t="str">
            <v>un</v>
          </cell>
          <cell r="D378">
            <v>30.22</v>
          </cell>
        </row>
        <row r="379">
          <cell r="A379" t="str">
            <v>160241U</v>
          </cell>
          <cell r="B379" t="str">
            <v>TUBO DE LIGACAO COM CANOPLA PARA BACIA PVC 11/2"</v>
          </cell>
          <cell r="C379" t="str">
            <v>un</v>
          </cell>
          <cell r="D379">
            <v>14.46</v>
          </cell>
        </row>
        <row r="380">
          <cell r="A380" t="str">
            <v>160242U</v>
          </cell>
          <cell r="B380" t="str">
            <v>TUBO DE LIGACAO MET. C/ CANOPLA PARA BACIA 11/2"</v>
          </cell>
          <cell r="C380" t="str">
            <v>un</v>
          </cell>
          <cell r="D380">
            <v>34.29</v>
          </cell>
        </row>
        <row r="381">
          <cell r="A381" t="str">
            <v>160243U</v>
          </cell>
          <cell r="B381" t="str">
            <v xml:space="preserve">REGISTRO DE GAVETA TIPO BRUTO 4" </v>
          </cell>
          <cell r="C381" t="str">
            <v>un</v>
          </cell>
          <cell r="D381">
            <v>460.46</v>
          </cell>
        </row>
        <row r="382">
          <cell r="A382">
            <v>160300</v>
          </cell>
          <cell r="B382" t="str">
            <v>TUBOS E CONEXÕES DE PVC PARA ÁGUA</v>
          </cell>
        </row>
        <row r="383">
          <cell r="A383" t="str">
            <v>160301U</v>
          </cell>
          <cell r="B383" t="str">
            <v>TUBO DE PVC RIGIDO SOLDAVEL  20 MM</v>
          </cell>
          <cell r="C383" t="str">
            <v>m</v>
          </cell>
          <cell r="D383">
            <v>3.2</v>
          </cell>
        </row>
        <row r="384">
          <cell r="A384" t="str">
            <v>160302U</v>
          </cell>
          <cell r="B384" t="str">
            <v>TUBO DE PVC RIGIDO SOLDAVEL  25 MM</v>
          </cell>
          <cell r="C384" t="str">
            <v>m</v>
          </cell>
          <cell r="D384">
            <v>4.04</v>
          </cell>
        </row>
        <row r="385">
          <cell r="A385" t="str">
            <v>160303U</v>
          </cell>
          <cell r="B385" t="str">
            <v>TUBO DE PVC RIGIDO SOLDAVEL  32 MM</v>
          </cell>
          <cell r="C385" t="str">
            <v>m</v>
          </cell>
          <cell r="D385">
            <v>6.93</v>
          </cell>
        </row>
        <row r="386">
          <cell r="A386" t="str">
            <v>160304U</v>
          </cell>
          <cell r="B386" t="str">
            <v>TUBO DE PVC RIGIDO SOLDAVEL  40 MM</v>
          </cell>
          <cell r="C386" t="str">
            <v>m</v>
          </cell>
          <cell r="D386">
            <v>10.42</v>
          </cell>
        </row>
        <row r="387">
          <cell r="A387" t="str">
            <v>160305U</v>
          </cell>
          <cell r="B387" t="str">
            <v>TUBO DE PVC RIGIDO SOLDAVEL  50 MM</v>
          </cell>
          <cell r="C387" t="str">
            <v>m</v>
          </cell>
          <cell r="D387">
            <v>12.51</v>
          </cell>
        </row>
        <row r="388">
          <cell r="A388" t="str">
            <v>160306U</v>
          </cell>
          <cell r="B388" t="str">
            <v>TUBO DE PVC RIGIDO SOLDAVEL  60 MM</v>
          </cell>
          <cell r="C388" t="str">
            <v>m</v>
          </cell>
          <cell r="D388">
            <v>18.89</v>
          </cell>
        </row>
        <row r="389">
          <cell r="A389" t="str">
            <v>160307U</v>
          </cell>
          <cell r="B389" t="str">
            <v>TUBO DE PVC RIGIDO SOLDAVEL  75 MM</v>
          </cell>
          <cell r="C389" t="str">
            <v>m</v>
          </cell>
          <cell r="D389">
            <v>28.38</v>
          </cell>
        </row>
        <row r="390">
          <cell r="A390" t="str">
            <v>160308U</v>
          </cell>
          <cell r="B390" t="str">
            <v>TUBO DE PVC RIGIDO SOLDAVEL  85 MM</v>
          </cell>
          <cell r="C390" t="str">
            <v>m</v>
          </cell>
          <cell r="D390">
            <v>37.56</v>
          </cell>
        </row>
        <row r="391">
          <cell r="A391" t="str">
            <v>160309U</v>
          </cell>
          <cell r="B391" t="str">
            <v>TUBO DE PVC RIGIDO SOLDAVEL  110 MM</v>
          </cell>
          <cell r="C391" t="str">
            <v>m</v>
          </cell>
          <cell r="D391">
            <v>61.88</v>
          </cell>
        </row>
        <row r="392">
          <cell r="A392" t="str">
            <v>160310U</v>
          </cell>
          <cell r="B392" t="str">
            <v xml:space="preserve">ADAPTADOR LR P/ REGISTRO 1/2" X 20 MM </v>
          </cell>
          <cell r="C392" t="str">
            <v>un</v>
          </cell>
          <cell r="D392">
            <v>1.24</v>
          </cell>
        </row>
        <row r="393">
          <cell r="A393" t="str">
            <v>160311U</v>
          </cell>
          <cell r="B393" t="str">
            <v xml:space="preserve">ADAPTADOR LR P/ REGISTRO 3/4" X 25 MM </v>
          </cell>
          <cell r="C393" t="str">
            <v>un</v>
          </cell>
          <cell r="D393">
            <v>1.74</v>
          </cell>
        </row>
        <row r="394">
          <cell r="A394" t="str">
            <v>160312U</v>
          </cell>
          <cell r="B394" t="str">
            <v xml:space="preserve">ADAPTADOR LR P/ REGISTRO 1" X 32 MM </v>
          </cell>
          <cell r="C394" t="str">
            <v>un</v>
          </cell>
          <cell r="D394">
            <v>2.74</v>
          </cell>
        </row>
        <row r="395">
          <cell r="A395" t="str">
            <v>160313U</v>
          </cell>
          <cell r="B395" t="str">
            <v xml:space="preserve">ADAPTADOR LR P/ REGISTRO 11/4" X 40 MM </v>
          </cell>
          <cell r="C395" t="str">
            <v>un</v>
          </cell>
          <cell r="D395">
            <v>4.62</v>
          </cell>
        </row>
        <row r="396">
          <cell r="A396" t="str">
            <v>160314U</v>
          </cell>
          <cell r="B396" t="str">
            <v xml:space="preserve">ADAPTADOR LR P/ REGISTRO 11/2" X 50 MM </v>
          </cell>
          <cell r="C396" t="str">
            <v>un</v>
          </cell>
          <cell r="D396">
            <v>7.19</v>
          </cell>
        </row>
        <row r="397">
          <cell r="A397" t="str">
            <v>160315U</v>
          </cell>
          <cell r="B397" t="str">
            <v xml:space="preserve">ADAPTADOR LR P/ REGISTRO 2" X 60 MM </v>
          </cell>
          <cell r="C397" t="str">
            <v>un</v>
          </cell>
          <cell r="D397">
            <v>11.02</v>
          </cell>
        </row>
        <row r="398">
          <cell r="A398" t="str">
            <v>160316U</v>
          </cell>
          <cell r="B398" t="str">
            <v xml:space="preserve">ADAPTADOR LR P/ REGISTRO 21/2" X 75 MM </v>
          </cell>
          <cell r="C398" t="str">
            <v>un</v>
          </cell>
          <cell r="D398">
            <v>17.04</v>
          </cell>
        </row>
        <row r="399">
          <cell r="A399" t="str">
            <v>160317U</v>
          </cell>
          <cell r="B399" t="str">
            <v>ADAPTADOR 3/4"X25 MM C/FLANGES LIVRES P/ CX DAGUA</v>
          </cell>
          <cell r="C399" t="str">
            <v>un</v>
          </cell>
          <cell r="D399">
            <v>12.36</v>
          </cell>
        </row>
        <row r="400">
          <cell r="A400" t="str">
            <v>160318U</v>
          </cell>
          <cell r="B400" t="str">
            <v>ADAPTADOR 1"X32 MM C/FLANGES LIVRES P/ CAIXA DAGUA</v>
          </cell>
          <cell r="C400" t="str">
            <v>un</v>
          </cell>
          <cell r="D400">
            <v>17.2</v>
          </cell>
        </row>
        <row r="401">
          <cell r="A401" t="str">
            <v>160319U</v>
          </cell>
          <cell r="B401" t="str">
            <v>ADAPTADOR 11/4"X40 MM C/FLANGES LIVRES P/ CX.DAGUA</v>
          </cell>
          <cell r="C401" t="str">
            <v>un</v>
          </cell>
          <cell r="D401">
            <v>24.33</v>
          </cell>
        </row>
        <row r="402">
          <cell r="A402" t="str">
            <v>160320U</v>
          </cell>
          <cell r="B402" t="str">
            <v>ADAPTADOR 11/2"X50 MM C/FLANGES LIVRES P/ CX.DAGUA</v>
          </cell>
          <cell r="C402" t="str">
            <v>un</v>
          </cell>
          <cell r="D402">
            <v>33.159999999999997</v>
          </cell>
        </row>
        <row r="403">
          <cell r="A403" t="str">
            <v>160321U</v>
          </cell>
          <cell r="B403" t="str">
            <v>ADAPTADOR 2"X60 MM C/FLANGES LIVRES P/ CAIXA DAGUA</v>
          </cell>
          <cell r="C403" t="str">
            <v>un</v>
          </cell>
          <cell r="D403">
            <v>41.42</v>
          </cell>
        </row>
        <row r="404">
          <cell r="A404" t="str">
            <v>160322U</v>
          </cell>
          <cell r="B404" t="str">
            <v>ADAPTADOR 21/2"X75 MM C/FLANGES LIVRES P/ CX DAGUA</v>
          </cell>
          <cell r="C404" t="str">
            <v>un</v>
          </cell>
          <cell r="D404">
            <v>168.6</v>
          </cell>
        </row>
        <row r="405">
          <cell r="A405" t="str">
            <v>160323U</v>
          </cell>
          <cell r="B405" t="str">
            <v xml:space="preserve">BUCHA REDUCAO SOLDAVEL 25 X 20 MM </v>
          </cell>
          <cell r="C405" t="str">
            <v>un</v>
          </cell>
          <cell r="D405">
            <v>1.46</v>
          </cell>
        </row>
        <row r="406">
          <cell r="A406" t="str">
            <v>160324U</v>
          </cell>
          <cell r="B406" t="str">
            <v xml:space="preserve">BUCHA REDUCAO SOLDAVEL 32 X 25 MM </v>
          </cell>
          <cell r="C406" t="str">
            <v>un</v>
          </cell>
          <cell r="D406">
            <v>2.19</v>
          </cell>
        </row>
        <row r="407">
          <cell r="A407" t="str">
            <v>160325U</v>
          </cell>
          <cell r="B407" t="str">
            <v xml:space="preserve">BUCHA REDUCAO SOLDAVEL 40 X 25 MM </v>
          </cell>
          <cell r="C407" t="str">
            <v>un</v>
          </cell>
          <cell r="D407">
            <v>4.3899999999999997</v>
          </cell>
        </row>
        <row r="408">
          <cell r="A408" t="str">
            <v>160326U</v>
          </cell>
          <cell r="B408" t="str">
            <v xml:space="preserve">BUCHA REDUCAO SOLDAVEL 40 X 32 MM </v>
          </cell>
          <cell r="C408" t="str">
            <v>un</v>
          </cell>
          <cell r="D408">
            <v>3.63</v>
          </cell>
        </row>
        <row r="409">
          <cell r="A409" t="str">
            <v>160327U</v>
          </cell>
          <cell r="B409" t="str">
            <v xml:space="preserve">BUCHA REDUCAO SOLDAVEL 50 X 25 MM </v>
          </cell>
          <cell r="C409" t="str">
            <v>un</v>
          </cell>
          <cell r="D409">
            <v>6.16</v>
          </cell>
        </row>
        <row r="410">
          <cell r="A410" t="str">
            <v>160328U</v>
          </cell>
          <cell r="B410" t="str">
            <v xml:space="preserve">BUCHA REDUCAO SOLDAVEL 50 X 32 MM </v>
          </cell>
          <cell r="C410" t="str">
            <v>un</v>
          </cell>
          <cell r="D410">
            <v>6.71</v>
          </cell>
        </row>
        <row r="411">
          <cell r="A411" t="str">
            <v>160329U</v>
          </cell>
          <cell r="B411" t="str">
            <v xml:space="preserve">BUCHA REDUCAO SOLDAVEL 50 X 40 MM </v>
          </cell>
          <cell r="C411" t="str">
            <v>un</v>
          </cell>
          <cell r="D411">
            <v>5.97</v>
          </cell>
        </row>
        <row r="412">
          <cell r="A412" t="str">
            <v>160330U</v>
          </cell>
          <cell r="B412" t="str">
            <v xml:space="preserve">BUCHA REDUCAO SOLDAVEL 60 X 40 MM </v>
          </cell>
          <cell r="C412" t="str">
            <v>un</v>
          </cell>
          <cell r="D412">
            <v>9.84</v>
          </cell>
        </row>
        <row r="413">
          <cell r="A413" t="str">
            <v>160331U</v>
          </cell>
          <cell r="B413" t="str">
            <v xml:space="preserve">BUCHA REDUCAO SOLDAVEL 60 X 50 MM </v>
          </cell>
          <cell r="C413" t="str">
            <v>un</v>
          </cell>
          <cell r="D413">
            <v>7.83</v>
          </cell>
        </row>
        <row r="414">
          <cell r="A414" t="str">
            <v>160332U</v>
          </cell>
          <cell r="B414" t="str">
            <v xml:space="preserve">BUCHA REDUCAO SOLDAVEL 75 X 50 MM </v>
          </cell>
          <cell r="C414" t="str">
            <v>un</v>
          </cell>
          <cell r="D414">
            <v>14.55</v>
          </cell>
        </row>
        <row r="415">
          <cell r="A415" t="str">
            <v>160333U</v>
          </cell>
          <cell r="B415" t="str">
            <v xml:space="preserve">BUCHA REDUCAO SOLDAVEL 75 X 60 MM </v>
          </cell>
          <cell r="C415" t="str">
            <v>un</v>
          </cell>
          <cell r="D415">
            <v>14.41</v>
          </cell>
        </row>
        <row r="416">
          <cell r="A416" t="str">
            <v>160334U</v>
          </cell>
          <cell r="B416" t="str">
            <v xml:space="preserve">JOELHO 90 DE PVC SOLDAVEL 20 MM </v>
          </cell>
          <cell r="C416" t="str">
            <v>un</v>
          </cell>
          <cell r="D416">
            <v>1.26</v>
          </cell>
        </row>
        <row r="417">
          <cell r="A417" t="str">
            <v>160335U</v>
          </cell>
          <cell r="B417" t="str">
            <v xml:space="preserve">JOELHO 90 DE PVC SOLDAVEL 25 MM </v>
          </cell>
          <cell r="C417" t="str">
            <v>un</v>
          </cell>
          <cell r="D417">
            <v>1.83</v>
          </cell>
        </row>
        <row r="418">
          <cell r="A418" t="str">
            <v>160336U</v>
          </cell>
          <cell r="B418" t="str">
            <v xml:space="preserve">JOELHO 90 DE PVC SOLDAVEL 32 MM </v>
          </cell>
          <cell r="C418" t="str">
            <v>un</v>
          </cell>
          <cell r="D418">
            <v>3.56</v>
          </cell>
        </row>
        <row r="419">
          <cell r="A419" t="str">
            <v>160337U</v>
          </cell>
          <cell r="B419" t="str">
            <v xml:space="preserve">JOELHO 90 DE PVC SOLDAVEL 40 MM </v>
          </cell>
          <cell r="C419" t="str">
            <v>un</v>
          </cell>
          <cell r="D419">
            <v>6.94</v>
          </cell>
        </row>
        <row r="420">
          <cell r="A420" t="str">
            <v>160338U</v>
          </cell>
          <cell r="B420" t="str">
            <v xml:space="preserve">JOELHO 90 DE PVC SOLDAVEL 50 MM </v>
          </cell>
          <cell r="C420" t="str">
            <v>un</v>
          </cell>
          <cell r="D420">
            <v>9.61</v>
          </cell>
        </row>
        <row r="421">
          <cell r="A421" t="str">
            <v>160339U</v>
          </cell>
          <cell r="B421" t="str">
            <v xml:space="preserve">JOELHO 90 DE PVC SOLDAVEL 60 MM </v>
          </cell>
          <cell r="C421" t="str">
            <v>un</v>
          </cell>
          <cell r="D421">
            <v>21.45</v>
          </cell>
        </row>
        <row r="422">
          <cell r="A422" t="str">
            <v>160340U</v>
          </cell>
          <cell r="B422" t="str">
            <v xml:space="preserve">JOELHO 90 DE PVC SOLDAVEL 75 MM </v>
          </cell>
          <cell r="C422" t="str">
            <v>un</v>
          </cell>
          <cell r="D422">
            <v>55.76</v>
          </cell>
        </row>
        <row r="423">
          <cell r="A423" t="str">
            <v>160341U</v>
          </cell>
          <cell r="B423" t="str">
            <v xml:space="preserve">JOELHO 45 DE PVC SOLDAVEL 20 MM </v>
          </cell>
          <cell r="C423" t="str">
            <v>un</v>
          </cell>
          <cell r="D423">
            <v>1.38</v>
          </cell>
        </row>
        <row r="424">
          <cell r="A424" t="str">
            <v>160342U</v>
          </cell>
          <cell r="B424" t="str">
            <v xml:space="preserve">JOELHO 45 DE PVC SOLDAVEL 25 MM </v>
          </cell>
          <cell r="C424" t="str">
            <v>un</v>
          </cell>
          <cell r="D424">
            <v>2.31</v>
          </cell>
        </row>
        <row r="425">
          <cell r="A425" t="str">
            <v>160343U</v>
          </cell>
          <cell r="B425" t="str">
            <v xml:space="preserve">JOELHO 45 DE PVC SOLDAVEL 32 MM </v>
          </cell>
          <cell r="C425" t="str">
            <v>un</v>
          </cell>
          <cell r="D425">
            <v>4.6399999999999997</v>
          </cell>
        </row>
        <row r="426">
          <cell r="A426" t="str">
            <v>160344U</v>
          </cell>
          <cell r="B426" t="str">
            <v xml:space="preserve">JOELHO 45 DE PVC SOLDAVEL 40 MM </v>
          </cell>
          <cell r="C426" t="str">
            <v>un</v>
          </cell>
          <cell r="D426">
            <v>7.42</v>
          </cell>
        </row>
        <row r="427">
          <cell r="A427" t="str">
            <v>160345U</v>
          </cell>
          <cell r="B427" t="str">
            <v xml:space="preserve">JOELHO 45 DE PVC SOLDAVEL 50 MM </v>
          </cell>
          <cell r="C427" t="str">
            <v>un</v>
          </cell>
          <cell r="D427">
            <v>10.45</v>
          </cell>
        </row>
        <row r="428">
          <cell r="A428" t="str">
            <v>160346U</v>
          </cell>
          <cell r="B428" t="str">
            <v xml:space="preserve">JOELHO 45 DE PVC SOLDAVEL 60 MM </v>
          </cell>
          <cell r="C428" t="str">
            <v>un</v>
          </cell>
          <cell r="D428">
            <v>20.85</v>
          </cell>
        </row>
        <row r="429">
          <cell r="A429" t="str">
            <v>160347U</v>
          </cell>
          <cell r="B429" t="str">
            <v xml:space="preserve">LUVA DE PVC SOLDAVEL 20 MM </v>
          </cell>
          <cell r="C429" t="str">
            <v>un</v>
          </cell>
          <cell r="D429">
            <v>1.38</v>
          </cell>
        </row>
        <row r="430">
          <cell r="A430" t="str">
            <v>160348U</v>
          </cell>
          <cell r="B430" t="str">
            <v xml:space="preserve">LUVA DE PVC SOLDAVEL 25 MM </v>
          </cell>
          <cell r="C430" t="str">
            <v>un</v>
          </cell>
          <cell r="D430">
            <v>1.83</v>
          </cell>
        </row>
        <row r="431">
          <cell r="A431" t="str">
            <v>160349U</v>
          </cell>
          <cell r="B431" t="str">
            <v xml:space="preserve">LUVA DE PVC SOLDAVEL 32 MM </v>
          </cell>
          <cell r="C431" t="str">
            <v>un</v>
          </cell>
          <cell r="D431">
            <v>3.32</v>
          </cell>
        </row>
        <row r="432">
          <cell r="A432" t="str">
            <v>160350U</v>
          </cell>
          <cell r="B432" t="str">
            <v xml:space="preserve">LUVA DE PVC SOLDAVEL 40 MM </v>
          </cell>
          <cell r="C432" t="str">
            <v>un</v>
          </cell>
          <cell r="D432">
            <v>6.22</v>
          </cell>
        </row>
        <row r="433">
          <cell r="A433" t="str">
            <v>160351U</v>
          </cell>
          <cell r="B433" t="str">
            <v xml:space="preserve">LUVA DE PVC SOLDAVEL 50 MM </v>
          </cell>
          <cell r="C433" t="str">
            <v>un</v>
          </cell>
          <cell r="D433">
            <v>8.77</v>
          </cell>
        </row>
        <row r="434">
          <cell r="A434" t="str">
            <v>160352U</v>
          </cell>
          <cell r="B434" t="str">
            <v xml:space="preserve">LUVA DE PVC SOLDAVEL 60 MM </v>
          </cell>
          <cell r="C434" t="str">
            <v>un</v>
          </cell>
          <cell r="D434">
            <v>13.75</v>
          </cell>
        </row>
        <row r="435">
          <cell r="A435" t="str">
            <v>160353U</v>
          </cell>
          <cell r="B435" t="str">
            <v xml:space="preserve">LUVA DE PVC SOLDAVEL 75 MM </v>
          </cell>
          <cell r="C435" t="str">
            <v>un</v>
          </cell>
          <cell r="D435">
            <v>19.670000000000002</v>
          </cell>
        </row>
        <row r="436">
          <cell r="A436" t="str">
            <v>160354U</v>
          </cell>
          <cell r="B436" t="str">
            <v xml:space="preserve">TE 90 DE PVC SOLDAVEL 25 MM </v>
          </cell>
          <cell r="C436" t="str">
            <v>un</v>
          </cell>
          <cell r="D436">
            <v>2.74</v>
          </cell>
        </row>
        <row r="437">
          <cell r="A437" t="str">
            <v>160355U</v>
          </cell>
          <cell r="B437" t="str">
            <v xml:space="preserve">TE 90 DE PVC SOLDAVEL 32 MM </v>
          </cell>
          <cell r="C437" t="str">
            <v>un</v>
          </cell>
          <cell r="D437">
            <v>5.47</v>
          </cell>
        </row>
        <row r="438">
          <cell r="A438" t="str">
            <v>160356U</v>
          </cell>
          <cell r="B438" t="str">
            <v xml:space="preserve">TE 90 DE PVC SOLDAVEL 40 MM </v>
          </cell>
          <cell r="C438" t="str">
            <v>un</v>
          </cell>
          <cell r="D438">
            <v>11.14</v>
          </cell>
        </row>
        <row r="439">
          <cell r="A439" t="str">
            <v>160357U</v>
          </cell>
          <cell r="B439" t="str">
            <v xml:space="preserve">TE 90 DE PVC SOLDAVEL 50 MM </v>
          </cell>
          <cell r="C439" t="str">
            <v>un</v>
          </cell>
          <cell r="D439">
            <v>14.83</v>
          </cell>
        </row>
        <row r="440">
          <cell r="A440" t="str">
            <v>160358U</v>
          </cell>
          <cell r="B440" t="str">
            <v xml:space="preserve">TE 90 DE PVC SOLDAVEL 60 MM </v>
          </cell>
          <cell r="C440" t="str">
            <v>un</v>
          </cell>
          <cell r="D440">
            <v>27.36</v>
          </cell>
        </row>
        <row r="441">
          <cell r="A441" t="str">
            <v>160359U</v>
          </cell>
          <cell r="B441" t="str">
            <v xml:space="preserve">TE 90 DE PVC SOLDAVEL 75 MM </v>
          </cell>
          <cell r="C441" t="str">
            <v>un</v>
          </cell>
          <cell r="D441">
            <v>45.67</v>
          </cell>
        </row>
        <row r="442">
          <cell r="A442" t="str">
            <v>160360U</v>
          </cell>
          <cell r="B442" t="str">
            <v xml:space="preserve">TE 90 REDUCAO PVC SOLDAVEL 25 X 20 MM </v>
          </cell>
          <cell r="C442" t="str">
            <v>un</v>
          </cell>
          <cell r="D442">
            <v>3.77</v>
          </cell>
        </row>
        <row r="443">
          <cell r="A443" t="str">
            <v>160361U</v>
          </cell>
          <cell r="B443" t="str">
            <v xml:space="preserve">TE 90 REDUCAO PVC SOLDAVEL 32 X 25 MM </v>
          </cell>
          <cell r="C443" t="str">
            <v>un</v>
          </cell>
          <cell r="D443">
            <v>6.95</v>
          </cell>
        </row>
        <row r="444">
          <cell r="A444" t="str">
            <v>160362U</v>
          </cell>
          <cell r="B444" t="str">
            <v xml:space="preserve">TE 90 REDUCAO PVC SOLDAVEL 40 X 25 MM </v>
          </cell>
          <cell r="C444" t="str">
            <v>un</v>
          </cell>
          <cell r="D444">
            <v>10.97</v>
          </cell>
        </row>
        <row r="445">
          <cell r="A445" t="str">
            <v>160363U</v>
          </cell>
          <cell r="B445" t="str">
            <v xml:space="preserve">TE 90 REDUCAO PVC SOLDAVEL 40 X 32 MM </v>
          </cell>
          <cell r="C445" t="str">
            <v>un</v>
          </cell>
          <cell r="D445">
            <v>10.76</v>
          </cell>
        </row>
        <row r="446">
          <cell r="A446" t="str">
            <v>160364U</v>
          </cell>
          <cell r="B446" t="str">
            <v xml:space="preserve">TE 90 REDUCAO PVC SOLDAVEL 50 X 25 MM </v>
          </cell>
          <cell r="C446" t="str">
            <v>un</v>
          </cell>
          <cell r="D446">
            <v>14.33</v>
          </cell>
        </row>
        <row r="447">
          <cell r="A447" t="str">
            <v>160365U</v>
          </cell>
          <cell r="B447" t="str">
            <v xml:space="preserve">TE 90 REDUCAO PVC SOLDAVEL 50 X 32 MM </v>
          </cell>
          <cell r="C447" t="str">
            <v>un</v>
          </cell>
          <cell r="D447">
            <v>16.940000000000001</v>
          </cell>
        </row>
        <row r="448">
          <cell r="A448" t="str">
            <v>160366U</v>
          </cell>
          <cell r="B448" t="str">
            <v xml:space="preserve">TE 90 REDUCAO PVC SOLDAVEL 50 X 40 MM </v>
          </cell>
          <cell r="C448" t="str">
            <v>un</v>
          </cell>
          <cell r="D448">
            <v>18.48</v>
          </cell>
        </row>
        <row r="449">
          <cell r="A449" t="str">
            <v>160367U</v>
          </cell>
          <cell r="B449" t="str">
            <v xml:space="preserve">TE 90 REDUCAO PVC SOLDAVEL 60 X 32 MM </v>
          </cell>
          <cell r="C449" t="str">
            <v>un</v>
          </cell>
          <cell r="D449">
            <v>18.91</v>
          </cell>
        </row>
        <row r="450">
          <cell r="A450" t="str">
            <v>160368U</v>
          </cell>
          <cell r="B450" t="str">
            <v xml:space="preserve">TE 90 REDUCAO PVC SOLDAVEL 60 X 40 MM </v>
          </cell>
          <cell r="C450" t="str">
            <v>un</v>
          </cell>
          <cell r="D450">
            <v>32.520000000000003</v>
          </cell>
        </row>
        <row r="451">
          <cell r="A451" t="str">
            <v>160369U</v>
          </cell>
          <cell r="B451" t="str">
            <v xml:space="preserve">TE 90 REDUCAO PVC SOLDAVEL 60 X 50 MM </v>
          </cell>
          <cell r="C451" t="str">
            <v>un</v>
          </cell>
          <cell r="D451">
            <v>30.11</v>
          </cell>
        </row>
        <row r="452">
          <cell r="A452" t="str">
            <v>160370U</v>
          </cell>
          <cell r="B452" t="str">
            <v xml:space="preserve">TE 90 REDUCAO PVC SOLDAVEL 75 X 50 MM </v>
          </cell>
          <cell r="C452" t="str">
            <v>un</v>
          </cell>
          <cell r="D452">
            <v>37.39</v>
          </cell>
        </row>
        <row r="453">
          <cell r="A453" t="str">
            <v>160371U</v>
          </cell>
          <cell r="B453" t="str">
            <v xml:space="preserve">TE 90 REDUCAO PVC SOLDAVEL 75 X 60 MM </v>
          </cell>
          <cell r="C453" t="str">
            <v>un</v>
          </cell>
          <cell r="D453">
            <v>54.62</v>
          </cell>
        </row>
        <row r="454">
          <cell r="A454" t="str">
            <v>160372U</v>
          </cell>
          <cell r="B454" t="str">
            <v xml:space="preserve">UNIAO DE PVC SOLDAVEL 25 MM </v>
          </cell>
          <cell r="C454" t="str">
            <v>un</v>
          </cell>
          <cell r="D454">
            <v>6.03</v>
          </cell>
        </row>
        <row r="455">
          <cell r="A455" t="str">
            <v>160373U</v>
          </cell>
          <cell r="B455" t="str">
            <v xml:space="preserve">UNIAO DE PVC SOLDAVEL 32 MM </v>
          </cell>
          <cell r="C455" t="str">
            <v>un</v>
          </cell>
          <cell r="D455">
            <v>10.84</v>
          </cell>
        </row>
        <row r="456">
          <cell r="A456" t="str">
            <v>160374U</v>
          </cell>
          <cell r="B456" t="str">
            <v xml:space="preserve">UNIAO DE PVC SOLDAVEL 40 MM </v>
          </cell>
          <cell r="C456" t="str">
            <v>un</v>
          </cell>
          <cell r="D456">
            <v>20.5</v>
          </cell>
        </row>
        <row r="457">
          <cell r="A457" t="str">
            <v>160375U</v>
          </cell>
          <cell r="B457" t="str">
            <v xml:space="preserve">UNIAO DE PVC SOLDAVEL 50 MM </v>
          </cell>
          <cell r="C457" t="str">
            <v>un</v>
          </cell>
          <cell r="D457">
            <v>25.43</v>
          </cell>
        </row>
        <row r="458">
          <cell r="A458" t="str">
            <v>160376U</v>
          </cell>
          <cell r="B458" t="str">
            <v xml:space="preserve">UNIAO DE PVC SOLDAVEL 60 MM </v>
          </cell>
          <cell r="C458" t="str">
            <v>un</v>
          </cell>
          <cell r="D458">
            <v>46.66</v>
          </cell>
        </row>
        <row r="459">
          <cell r="A459" t="str">
            <v>160377U</v>
          </cell>
          <cell r="B459" t="str">
            <v xml:space="preserve">UNIAO DE PVC SOLDAVEL 75 MM </v>
          </cell>
          <cell r="C459" t="str">
            <v>un</v>
          </cell>
          <cell r="D459">
            <v>122.94</v>
          </cell>
        </row>
        <row r="460">
          <cell r="A460" t="str">
            <v>160378U</v>
          </cell>
          <cell r="B460" t="str">
            <v xml:space="preserve">LUVA LR PVC 1/2" X 20 MM </v>
          </cell>
          <cell r="C460" t="str">
            <v>un</v>
          </cell>
          <cell r="D460">
            <v>1.6</v>
          </cell>
        </row>
        <row r="461">
          <cell r="A461" t="str">
            <v>160379U</v>
          </cell>
          <cell r="B461" t="str">
            <v xml:space="preserve">LUVA LR PVC 1/2" X 25 MM </v>
          </cell>
          <cell r="C461" t="str">
            <v>un</v>
          </cell>
          <cell r="D461">
            <v>2.35</v>
          </cell>
        </row>
        <row r="462">
          <cell r="A462" t="str">
            <v>160380U</v>
          </cell>
          <cell r="B462" t="str">
            <v xml:space="preserve">LUVA LR PVC 1" X 25 MM </v>
          </cell>
          <cell r="C462" t="str">
            <v>un</v>
          </cell>
          <cell r="D462">
            <v>2.11</v>
          </cell>
        </row>
        <row r="463">
          <cell r="A463" t="str">
            <v>160381U</v>
          </cell>
          <cell r="B463" t="str">
            <v xml:space="preserve">LUVA LR PVC 1" X 32 MM </v>
          </cell>
          <cell r="C463" t="str">
            <v>un</v>
          </cell>
          <cell r="D463">
            <v>4.84</v>
          </cell>
        </row>
        <row r="464">
          <cell r="A464" t="str">
            <v>160382U</v>
          </cell>
          <cell r="B464" t="str">
            <v xml:space="preserve">LUVA SOLD. C/BUCHA LATAO 1/2" X 20 MM </v>
          </cell>
          <cell r="C464" t="str">
            <v>un</v>
          </cell>
          <cell r="D464">
            <v>4.01</v>
          </cell>
        </row>
        <row r="465">
          <cell r="A465" t="str">
            <v>160383U</v>
          </cell>
          <cell r="B465" t="str">
            <v xml:space="preserve">LUVA SOLD. C/BUCHA LATAO 1/2" X 25 MM </v>
          </cell>
          <cell r="C465" t="str">
            <v>un</v>
          </cell>
          <cell r="D465">
            <v>4.51</v>
          </cell>
        </row>
        <row r="466">
          <cell r="A466" t="str">
            <v>160384U</v>
          </cell>
          <cell r="B466" t="str">
            <v xml:space="preserve">LUVA SOLD. C/BUCHA LATAO 3/4" X 25 MM </v>
          </cell>
          <cell r="C466" t="str">
            <v>un</v>
          </cell>
          <cell r="D466">
            <v>5.59</v>
          </cell>
        </row>
        <row r="467">
          <cell r="A467" t="str">
            <v>160385U</v>
          </cell>
          <cell r="B467" t="str">
            <v xml:space="preserve">JOELHO 90 LR SOLDAVEL 1/2" X 20 MM </v>
          </cell>
          <cell r="C467" t="str">
            <v>un</v>
          </cell>
          <cell r="D467">
            <v>1.84</v>
          </cell>
        </row>
        <row r="468">
          <cell r="A468" t="str">
            <v>160386U</v>
          </cell>
          <cell r="B468" t="str">
            <v xml:space="preserve">JOELHO 90 LR SOLDAVEL 1/2" X 25 MM </v>
          </cell>
          <cell r="C468" t="str">
            <v>un</v>
          </cell>
          <cell r="D468">
            <v>2.35</v>
          </cell>
        </row>
        <row r="469">
          <cell r="A469" t="str">
            <v>160387U</v>
          </cell>
          <cell r="B469" t="str">
            <v xml:space="preserve">JOELHO 90 LR SOLDAVEL 3/4" X 25 MM </v>
          </cell>
          <cell r="C469" t="str">
            <v>un</v>
          </cell>
          <cell r="D469">
            <v>3.07</v>
          </cell>
        </row>
        <row r="470">
          <cell r="A470" t="str">
            <v>160388U</v>
          </cell>
          <cell r="B470" t="str">
            <v xml:space="preserve">JOELHO 90 SOLD C/BUCHA LATAO 1/2" X 20 MM </v>
          </cell>
          <cell r="C470" t="str">
            <v>un</v>
          </cell>
          <cell r="D470">
            <v>4.25</v>
          </cell>
        </row>
        <row r="471">
          <cell r="A471" t="str">
            <v>160389U</v>
          </cell>
          <cell r="B471" t="str">
            <v xml:space="preserve">JOELHO 90 SOLD. C/BUCHA LATAO 1/2" X 25 MM </v>
          </cell>
          <cell r="C471" t="str">
            <v>un</v>
          </cell>
          <cell r="D471">
            <v>4.75</v>
          </cell>
        </row>
        <row r="472">
          <cell r="A472" t="str">
            <v>160390U</v>
          </cell>
          <cell r="B472" t="str">
            <v xml:space="preserve">JOELHO 90 SOLD. C/BUCHA LATAO 3/4" X 25 MM </v>
          </cell>
          <cell r="C472" t="str">
            <v>un</v>
          </cell>
          <cell r="D472">
            <v>5.47</v>
          </cell>
        </row>
        <row r="473">
          <cell r="A473" t="str">
            <v>160391U</v>
          </cell>
          <cell r="B473" t="str">
            <v xml:space="preserve">TE 90 SOLD. C/BUCHA DE LATAO 1/2"X20 MM </v>
          </cell>
          <cell r="C473" t="str">
            <v>un</v>
          </cell>
          <cell r="D473">
            <v>6.63</v>
          </cell>
        </row>
        <row r="474">
          <cell r="A474" t="str">
            <v>160392U</v>
          </cell>
          <cell r="B474" t="str">
            <v xml:space="preserve">TE 90 SOLD. C/BUCHA DE LATAO 1/2"X25 MM </v>
          </cell>
          <cell r="C474" t="str">
            <v>un</v>
          </cell>
          <cell r="D474">
            <v>7.83</v>
          </cell>
        </row>
        <row r="475">
          <cell r="A475" t="str">
            <v>160393U</v>
          </cell>
          <cell r="B475" t="str">
            <v xml:space="preserve">TE 90 SOLD. C/BUCHA DE LATAO 3/4"X25 MM </v>
          </cell>
          <cell r="C475" t="str">
            <v>un</v>
          </cell>
          <cell r="D475">
            <v>8.07</v>
          </cell>
        </row>
        <row r="476">
          <cell r="A476" t="str">
            <v>160394U</v>
          </cell>
          <cell r="B476" t="str">
            <v xml:space="preserve">TE 90 SOLD. C/BUCHA DE LATAO 3/4"X32 MM </v>
          </cell>
          <cell r="C476" t="str">
            <v>un</v>
          </cell>
          <cell r="D476">
            <v>13.37</v>
          </cell>
        </row>
        <row r="477">
          <cell r="A477" t="str">
            <v>160395U</v>
          </cell>
          <cell r="B477" t="str">
            <v xml:space="preserve">CAP PVC SOLDAVEL 25 MM </v>
          </cell>
          <cell r="C477" t="str">
            <v>un</v>
          </cell>
          <cell r="D477">
            <v>1.89</v>
          </cell>
        </row>
        <row r="478">
          <cell r="A478" t="str">
            <v>160396U</v>
          </cell>
          <cell r="B478" t="str">
            <v xml:space="preserve">CAP PVC SOLDAVEL 20 MM </v>
          </cell>
          <cell r="C478" t="str">
            <v>un</v>
          </cell>
          <cell r="D478">
            <v>1.48</v>
          </cell>
        </row>
        <row r="479">
          <cell r="A479" t="str">
            <v>160397U</v>
          </cell>
          <cell r="B479" t="str">
            <v>PLUG DE PVC ROSCAVEL 1/2"</v>
          </cell>
          <cell r="C479" t="str">
            <v>un</v>
          </cell>
          <cell r="D479">
            <v>1.19</v>
          </cell>
        </row>
        <row r="480">
          <cell r="A480" t="str">
            <v>160398U</v>
          </cell>
          <cell r="B480" t="str">
            <v>PLUG DE PVC ROSCAVEL 3/4"</v>
          </cell>
          <cell r="C480" t="str">
            <v>un</v>
          </cell>
          <cell r="D480">
            <v>1.43</v>
          </cell>
        </row>
        <row r="481">
          <cell r="A481" t="str">
            <v>160399U</v>
          </cell>
          <cell r="B481" t="str">
            <v xml:space="preserve">BUCHA DE REDUCAO SOLDAVEL 60 X 25 MM </v>
          </cell>
          <cell r="C481" t="str">
            <v>un</v>
          </cell>
          <cell r="D481">
            <v>8.65</v>
          </cell>
        </row>
        <row r="482">
          <cell r="A482">
            <v>160400</v>
          </cell>
          <cell r="B482" t="str">
            <v>TUBOS E CONEXÕES DE PVC PARA ÁGUA</v>
          </cell>
        </row>
        <row r="483">
          <cell r="A483" t="str">
            <v>160401U</v>
          </cell>
          <cell r="B483" t="str">
            <v xml:space="preserve">CURVA 90 DE PVC SOLDAVEL 25 MM </v>
          </cell>
          <cell r="C483" t="str">
            <v>un</v>
          </cell>
          <cell r="D483">
            <v>2.91</v>
          </cell>
        </row>
        <row r="484">
          <cell r="A484" t="str">
            <v>160402U</v>
          </cell>
          <cell r="B484" t="str">
            <v xml:space="preserve">CURVA 90 DE PVC SOLDAVEL 32 MM </v>
          </cell>
          <cell r="C484" t="str">
            <v>un</v>
          </cell>
          <cell r="D484">
            <v>5.85</v>
          </cell>
        </row>
        <row r="485">
          <cell r="A485" t="str">
            <v>160403U</v>
          </cell>
          <cell r="B485" t="str">
            <v xml:space="preserve">CURVA 90 DE PVC SOLDAVEL 60 MM </v>
          </cell>
          <cell r="C485" t="str">
            <v>un</v>
          </cell>
          <cell r="D485">
            <v>24.22</v>
          </cell>
        </row>
        <row r="486">
          <cell r="A486" t="str">
            <v>160404U</v>
          </cell>
          <cell r="B486" t="str">
            <v xml:space="preserve">CURVA 45 DE PVC SOLDAVEL 25 MM </v>
          </cell>
          <cell r="C486" t="str">
            <v>un</v>
          </cell>
          <cell r="D486">
            <v>2.57</v>
          </cell>
        </row>
        <row r="487">
          <cell r="A487" t="str">
            <v>160405U</v>
          </cell>
          <cell r="B487" t="str">
            <v xml:space="preserve">CURVA 45 DE PVC SOLDAVEL 32 MM </v>
          </cell>
          <cell r="C487" t="str">
            <v>un</v>
          </cell>
          <cell r="D487">
            <v>3.8</v>
          </cell>
        </row>
        <row r="488">
          <cell r="A488" t="str">
            <v>160406U</v>
          </cell>
          <cell r="B488" t="str">
            <v xml:space="preserve">CURVA 45 DE PVC SOLDAVEL 60 MM </v>
          </cell>
          <cell r="C488" t="str">
            <v>un</v>
          </cell>
          <cell r="D488">
            <v>15.56</v>
          </cell>
        </row>
        <row r="489">
          <cell r="A489" t="str">
            <v>160407U</v>
          </cell>
          <cell r="B489" t="str">
            <v xml:space="preserve">LUVA DE PVC SOLDAVEL 85 MM </v>
          </cell>
          <cell r="C489" t="str">
            <v>un</v>
          </cell>
          <cell r="D489">
            <v>32.92</v>
          </cell>
        </row>
        <row r="490">
          <cell r="A490" t="str">
            <v>160408U</v>
          </cell>
          <cell r="B490" t="str">
            <v xml:space="preserve">LUVA DE PVC SOLDAVEL 110 MM </v>
          </cell>
          <cell r="C490" t="str">
            <v>un</v>
          </cell>
          <cell r="D490">
            <v>55.57</v>
          </cell>
        </row>
        <row r="491">
          <cell r="A491" t="str">
            <v>160409U</v>
          </cell>
          <cell r="B491" t="str">
            <v xml:space="preserve">UNIAO DE PVC SOLDAVEL 85 MM </v>
          </cell>
          <cell r="C491" t="str">
            <v>un</v>
          </cell>
          <cell r="D491">
            <v>125.31</v>
          </cell>
        </row>
        <row r="492">
          <cell r="A492" t="str">
            <v>160410U</v>
          </cell>
          <cell r="B492" t="str">
            <v xml:space="preserve">UNIAO DE PVC SOLDAVEL 110 MM </v>
          </cell>
          <cell r="C492" t="str">
            <v>un</v>
          </cell>
          <cell r="D492">
            <v>273.36</v>
          </cell>
        </row>
        <row r="493">
          <cell r="A493" t="str">
            <v>160411U</v>
          </cell>
          <cell r="B493" t="str">
            <v xml:space="preserve">JOELHO 90 DE PVC SOLDAVEL 85 MM </v>
          </cell>
          <cell r="C493" t="str">
            <v>un</v>
          </cell>
          <cell r="D493">
            <v>71.319999999999993</v>
          </cell>
        </row>
        <row r="494">
          <cell r="A494" t="str">
            <v>160412U</v>
          </cell>
          <cell r="B494" t="str">
            <v xml:space="preserve">JOELHO 90 DE PVC SOLDAVEL 110 MM </v>
          </cell>
          <cell r="C494" t="str">
            <v>un</v>
          </cell>
          <cell r="D494">
            <v>146.19999999999999</v>
          </cell>
        </row>
        <row r="495">
          <cell r="A495" t="str">
            <v>160413U</v>
          </cell>
          <cell r="B495" t="str">
            <v xml:space="preserve">JOELHO 45 DE PVC SOLDAVEL 85 MM </v>
          </cell>
          <cell r="C495" t="str">
            <v>un</v>
          </cell>
          <cell r="D495">
            <v>54.64</v>
          </cell>
        </row>
        <row r="496">
          <cell r="A496" t="str">
            <v>160414U</v>
          </cell>
          <cell r="B496" t="str">
            <v xml:space="preserve">JOELHO 45 DE PVC SOLDAVEL 110 MM </v>
          </cell>
          <cell r="C496" t="str">
            <v>un</v>
          </cell>
          <cell r="D496">
            <v>131.69999999999999</v>
          </cell>
        </row>
        <row r="497">
          <cell r="A497" t="str">
            <v>160415U</v>
          </cell>
          <cell r="B497" t="str">
            <v>ADAP. PVC 3"X 85 MM C/FLANGES LIVRES P/ CX DAGUA</v>
          </cell>
          <cell r="C497" t="str">
            <v>un</v>
          </cell>
          <cell r="D497">
            <v>156.82</v>
          </cell>
        </row>
        <row r="498">
          <cell r="A498" t="str">
            <v>160416U</v>
          </cell>
          <cell r="B498" t="str">
            <v>ADAP. PVC 4"X 110 MM C/FLANGES LIVRES P/ CX.DAGUA</v>
          </cell>
          <cell r="C498" t="str">
            <v>un</v>
          </cell>
          <cell r="D498">
            <v>220.55</v>
          </cell>
        </row>
        <row r="499">
          <cell r="A499" t="str">
            <v>160417U</v>
          </cell>
          <cell r="B499" t="str">
            <v>CURVA 90 DE PVC SOLDAVEL 40 MM P/ AGUA</v>
          </cell>
          <cell r="C499" t="str">
            <v>un</v>
          </cell>
          <cell r="D499">
            <v>10.19</v>
          </cell>
        </row>
        <row r="500">
          <cell r="A500" t="str">
            <v>160418U</v>
          </cell>
          <cell r="B500" t="str">
            <v>CURVA 90 DE PVC SOLDAVEL 50 MM P/ AGUA</v>
          </cell>
          <cell r="C500" t="str">
            <v>un</v>
          </cell>
          <cell r="D500">
            <v>13.7</v>
          </cell>
        </row>
        <row r="501">
          <cell r="A501" t="str">
            <v>160419U</v>
          </cell>
          <cell r="B501" t="str">
            <v>CURVA 90 DE PVC SOLDAVEL 75 MM P/ AGUA</v>
          </cell>
          <cell r="C501" t="str">
            <v>un</v>
          </cell>
          <cell r="D501">
            <v>32.18</v>
          </cell>
        </row>
        <row r="502">
          <cell r="A502" t="str">
            <v>160420U</v>
          </cell>
          <cell r="B502" t="str">
            <v>CURVA 90 DE PVC SOLDAVEL 85 MM P/ AGUA</v>
          </cell>
          <cell r="C502" t="str">
            <v>un</v>
          </cell>
          <cell r="D502">
            <v>43.53</v>
          </cell>
        </row>
        <row r="503">
          <cell r="A503" t="str">
            <v>160421U</v>
          </cell>
          <cell r="B503" t="str">
            <v>CURVA 90 DE PVC SOLDAVEL 110 MM P/ AGUA</v>
          </cell>
          <cell r="C503" t="str">
            <v>un</v>
          </cell>
          <cell r="D503">
            <v>84.3</v>
          </cell>
        </row>
        <row r="504">
          <cell r="A504" t="str">
            <v>160422U</v>
          </cell>
          <cell r="B504" t="str">
            <v>CURVA 45 DE PVC SOLDAVEL 40 MM P/ AGUA</v>
          </cell>
          <cell r="C504" t="str">
            <v>un</v>
          </cell>
          <cell r="D504">
            <v>6.7</v>
          </cell>
        </row>
        <row r="505">
          <cell r="A505" t="str">
            <v>160423U</v>
          </cell>
          <cell r="B505" t="str">
            <v>CURVA 45 DE PVC SOLDAVEL 50 MM P/ AGUA</v>
          </cell>
          <cell r="C505" t="str">
            <v>un</v>
          </cell>
          <cell r="D505">
            <v>11.54</v>
          </cell>
        </row>
        <row r="506">
          <cell r="A506" t="str">
            <v>160424U</v>
          </cell>
          <cell r="B506" t="str">
            <v>CURVA 45 DE PVC SOLDAVEL 75 MM P/ AGUA</v>
          </cell>
          <cell r="C506" t="str">
            <v>un</v>
          </cell>
          <cell r="D506">
            <v>25.57</v>
          </cell>
        </row>
        <row r="507">
          <cell r="A507" t="str">
            <v>160425U</v>
          </cell>
          <cell r="B507" t="str">
            <v>CURVA 45 DE PVC SOLDAVEL 85 MM P/ AGUA</v>
          </cell>
          <cell r="C507" t="str">
            <v>un</v>
          </cell>
          <cell r="D507">
            <v>35.76</v>
          </cell>
        </row>
        <row r="508">
          <cell r="A508" t="str">
            <v>160426U</v>
          </cell>
          <cell r="B508" t="str">
            <v>CURVA 45 DE PVC SOLDAVEL 110 MM P/ AGUA</v>
          </cell>
          <cell r="C508" t="str">
            <v>un</v>
          </cell>
          <cell r="D508">
            <v>74.260000000000005</v>
          </cell>
        </row>
        <row r="509">
          <cell r="A509" t="str">
            <v>160427U</v>
          </cell>
          <cell r="B509" t="str">
            <v>TE 90 PVC LR 1/2" X 20 MM</v>
          </cell>
          <cell r="C509" t="str">
            <v>un</v>
          </cell>
          <cell r="D509">
            <v>2.66</v>
          </cell>
        </row>
        <row r="510">
          <cell r="A510" t="str">
            <v>160428U</v>
          </cell>
          <cell r="B510" t="str">
            <v>TE 90 PVC LR 1/2" X 25 MM</v>
          </cell>
          <cell r="C510" t="str">
            <v>un</v>
          </cell>
          <cell r="D510">
            <v>4.0999999999999996</v>
          </cell>
        </row>
        <row r="511">
          <cell r="A511" t="str">
            <v>160429U</v>
          </cell>
          <cell r="B511" t="str">
            <v>TE 90 PVC LR 3/4" X 25 MM</v>
          </cell>
          <cell r="C511" t="str">
            <v>un</v>
          </cell>
          <cell r="D511">
            <v>4.0999999999999996</v>
          </cell>
        </row>
        <row r="512">
          <cell r="A512" t="str">
            <v>160430U</v>
          </cell>
          <cell r="B512" t="str">
            <v>TE 90 PVC LR 3/4" X 32 MM</v>
          </cell>
          <cell r="C512" t="str">
            <v>un</v>
          </cell>
          <cell r="D512">
            <v>8.91</v>
          </cell>
        </row>
        <row r="513">
          <cell r="A513" t="str">
            <v>160431U</v>
          </cell>
          <cell r="B513" t="str">
            <v xml:space="preserve">UNIAO PVC SOLDAVEL 20 MM </v>
          </cell>
          <cell r="C513" t="str">
            <v>un</v>
          </cell>
          <cell r="D513">
            <v>4.9400000000000004</v>
          </cell>
        </row>
        <row r="514">
          <cell r="A514" t="str">
            <v>160432U</v>
          </cell>
          <cell r="B514" t="str">
            <v xml:space="preserve">TE 90 PVC SOLDAVEL 20 MM </v>
          </cell>
          <cell r="C514" t="str">
            <v>un</v>
          </cell>
          <cell r="D514">
            <v>1.82</v>
          </cell>
        </row>
        <row r="515">
          <cell r="A515" t="str">
            <v>160434U</v>
          </cell>
          <cell r="B515" t="str">
            <v xml:space="preserve">TE 90 PVC SOLDAVEL 85 MM </v>
          </cell>
          <cell r="C515" t="str">
            <v>un</v>
          </cell>
          <cell r="D515">
            <v>70.89</v>
          </cell>
        </row>
        <row r="516">
          <cell r="A516" t="str">
            <v>160435U</v>
          </cell>
          <cell r="B516" t="str">
            <v xml:space="preserve">TE 90 PVC SOLDAVEL 110 MM </v>
          </cell>
          <cell r="C516" t="str">
            <v>un</v>
          </cell>
          <cell r="D516">
            <v>117.48</v>
          </cell>
        </row>
        <row r="517">
          <cell r="A517" t="str">
            <v>160436U</v>
          </cell>
          <cell r="B517" t="str">
            <v>TE 90 REDUCAO PVC SOLDAVEL 85 X 50 MM P/ AGUA</v>
          </cell>
          <cell r="C517" t="str">
            <v>un</v>
          </cell>
          <cell r="D517">
            <v>56.82</v>
          </cell>
        </row>
        <row r="518">
          <cell r="A518" t="str">
            <v>160437U</v>
          </cell>
          <cell r="B518" t="str">
            <v>TE 90 REDUCAO PVC SOLDAVEL 85 X 60 MM P/ AGUA</v>
          </cell>
          <cell r="C518" t="str">
            <v>un</v>
          </cell>
          <cell r="D518">
            <v>53.61</v>
          </cell>
        </row>
        <row r="519">
          <cell r="A519" t="str">
            <v>160438U</v>
          </cell>
          <cell r="B519" t="str">
            <v>TE 90 REDUCAO PVC SOLDAVEL 85 X 75 MM P/ AGUA</v>
          </cell>
          <cell r="C519" t="str">
            <v>un</v>
          </cell>
          <cell r="D519">
            <v>78.069999999999993</v>
          </cell>
        </row>
        <row r="520">
          <cell r="A520" t="str">
            <v>160439U</v>
          </cell>
          <cell r="B520" t="str">
            <v xml:space="preserve">BUCHA REDUCAO SOLD. 60 X 32MM </v>
          </cell>
          <cell r="C520" t="str">
            <v>un</v>
          </cell>
          <cell r="D520">
            <v>9.68</v>
          </cell>
        </row>
        <row r="521">
          <cell r="A521">
            <v>160500</v>
          </cell>
          <cell r="B521" t="str">
            <v xml:space="preserve">PONTO DE ÁGUA </v>
          </cell>
        </row>
        <row r="522">
          <cell r="A522" t="str">
            <v>160501U</v>
          </cell>
          <cell r="B522" t="str">
            <v>PONTO DE ÁGUA FRIA</v>
          </cell>
          <cell r="C522" t="str">
            <v>un</v>
          </cell>
          <cell r="D522">
            <v>87.38</v>
          </cell>
        </row>
        <row r="523">
          <cell r="A523">
            <v>160600</v>
          </cell>
          <cell r="B523" t="str">
            <v>TUBOS E CONEXÕES DE FERRO GALVANIZADO</v>
          </cell>
        </row>
        <row r="524">
          <cell r="A524" t="str">
            <v>160601U</v>
          </cell>
          <cell r="B524" t="str">
            <v>TUBO DE FERRO GALVANIZADO D= 1/2"</v>
          </cell>
          <cell r="C524" t="str">
            <v>m</v>
          </cell>
          <cell r="D524">
            <v>19.38</v>
          </cell>
        </row>
        <row r="525">
          <cell r="A525" t="str">
            <v>160602U</v>
          </cell>
          <cell r="B525" t="str">
            <v>TUBO DE FERRO GALVANIZADO D= 3/4"</v>
          </cell>
          <cell r="C525" t="str">
            <v>m</v>
          </cell>
          <cell r="D525">
            <v>23.44</v>
          </cell>
        </row>
        <row r="526">
          <cell r="A526" t="str">
            <v>160603U</v>
          </cell>
          <cell r="B526" t="str">
            <v>TUBO DE FERRO GALVANIZADO D= 1"</v>
          </cell>
          <cell r="C526" t="str">
            <v>m</v>
          </cell>
          <cell r="D526">
            <v>30.82</v>
          </cell>
        </row>
        <row r="527">
          <cell r="A527" t="str">
            <v>160604U</v>
          </cell>
          <cell r="B527" t="str">
            <v>TUBO DE FERRO GALVANIZADO D= 11/4"</v>
          </cell>
          <cell r="C527" t="str">
            <v>m</v>
          </cell>
          <cell r="D527">
            <v>41.77</v>
          </cell>
        </row>
        <row r="528">
          <cell r="A528" t="str">
            <v>160605U</v>
          </cell>
          <cell r="B528" t="str">
            <v>TUBO DE FERRO GALVANIZADO D= 11/2"</v>
          </cell>
          <cell r="C528" t="str">
            <v>m</v>
          </cell>
          <cell r="D528">
            <v>52.82</v>
          </cell>
        </row>
        <row r="529">
          <cell r="A529" t="str">
            <v>160606U</v>
          </cell>
          <cell r="B529" t="str">
            <v>TUBO DE FERRO GALVANIZADO D= 2"</v>
          </cell>
          <cell r="C529" t="str">
            <v>m</v>
          </cell>
          <cell r="D529">
            <v>65.89</v>
          </cell>
        </row>
        <row r="530">
          <cell r="A530" t="str">
            <v>160607U</v>
          </cell>
          <cell r="B530" t="str">
            <v>TUBO DE FERRO GALVANIZADO D= 21/2"</v>
          </cell>
          <cell r="C530" t="str">
            <v>m</v>
          </cell>
          <cell r="D530">
            <v>86.02</v>
          </cell>
        </row>
        <row r="531">
          <cell r="A531" t="str">
            <v>160608U</v>
          </cell>
          <cell r="B531" t="str">
            <v>TUBO DE FERRO GALVANIZADO D= 3"</v>
          </cell>
          <cell r="C531" t="str">
            <v>m</v>
          </cell>
          <cell r="D531">
            <v>101.11</v>
          </cell>
        </row>
        <row r="532">
          <cell r="A532" t="str">
            <v>160609U</v>
          </cell>
          <cell r="B532" t="str">
            <v>TUBO DE FERRO GALVANIZADO D= 4"</v>
          </cell>
          <cell r="C532" t="str">
            <v>m</v>
          </cell>
          <cell r="D532">
            <v>137.94</v>
          </cell>
        </row>
        <row r="533">
          <cell r="A533" t="str">
            <v>160610U</v>
          </cell>
          <cell r="B533" t="str">
            <v>LUVA DE FERRO GALVANIZADO D= 1/2"</v>
          </cell>
          <cell r="C533" t="str">
            <v>un</v>
          </cell>
          <cell r="D533">
            <v>4.76</v>
          </cell>
        </row>
        <row r="534">
          <cell r="A534" t="str">
            <v>160611U</v>
          </cell>
          <cell r="B534" t="str">
            <v>LUVA DE FERRO GALVANIZADO D= 3/4"</v>
          </cell>
          <cell r="C534" t="str">
            <v>un</v>
          </cell>
          <cell r="D534">
            <v>8.52</v>
          </cell>
        </row>
        <row r="535">
          <cell r="A535" t="str">
            <v>160612U</v>
          </cell>
          <cell r="B535" t="str">
            <v>LUVA DE FERRO GALVANIZADO D= 1"</v>
          </cell>
          <cell r="C535" t="str">
            <v>un</v>
          </cell>
          <cell r="D535">
            <v>10.11</v>
          </cell>
        </row>
        <row r="536">
          <cell r="A536" t="str">
            <v>160613U</v>
          </cell>
          <cell r="B536" t="str">
            <v>LUVA DE FERRO GALVANIZADO D= 11/4"</v>
          </cell>
          <cell r="C536" t="str">
            <v>un</v>
          </cell>
          <cell r="D536">
            <v>16.100000000000001</v>
          </cell>
        </row>
        <row r="537">
          <cell r="A537" t="str">
            <v>160614U</v>
          </cell>
          <cell r="B537" t="str">
            <v>LUVA DE FERRO GALVANIZADO D= 11/2"</v>
          </cell>
          <cell r="C537" t="str">
            <v>un</v>
          </cell>
          <cell r="D537">
            <v>18.260000000000002</v>
          </cell>
        </row>
        <row r="538">
          <cell r="A538" t="str">
            <v>160615U</v>
          </cell>
          <cell r="B538" t="str">
            <v>LUVA DE FERRO GALVANIZADO D= 2"</v>
          </cell>
          <cell r="C538" t="str">
            <v>un</v>
          </cell>
          <cell r="D538">
            <v>22.59</v>
          </cell>
        </row>
        <row r="539">
          <cell r="A539" t="str">
            <v>160616U</v>
          </cell>
          <cell r="B539" t="str">
            <v>LUVA DE FERRO GALVANIZADO D= 21/2"</v>
          </cell>
          <cell r="C539" t="str">
            <v>un</v>
          </cell>
          <cell r="D539">
            <v>35.950000000000003</v>
          </cell>
        </row>
        <row r="540">
          <cell r="A540" t="str">
            <v>160617U</v>
          </cell>
          <cell r="B540" t="str">
            <v>LUVA DE FERRO GALVANIZADO D= 3"</v>
          </cell>
          <cell r="C540" t="str">
            <v>un</v>
          </cell>
          <cell r="D540">
            <v>47.79</v>
          </cell>
        </row>
        <row r="541">
          <cell r="A541" t="str">
            <v>160618U</v>
          </cell>
          <cell r="B541" t="str">
            <v>LUVA DE FERRO GALVANIZADO D= 4"</v>
          </cell>
          <cell r="C541" t="str">
            <v>un</v>
          </cell>
          <cell r="D541">
            <v>68.58</v>
          </cell>
        </row>
        <row r="542">
          <cell r="A542" t="str">
            <v>160619U</v>
          </cell>
          <cell r="B542" t="str">
            <v>COTOVELO 90 DE FERRO GALVANIZADO D= 1/2"</v>
          </cell>
          <cell r="C542" t="str">
            <v>un</v>
          </cell>
          <cell r="D542">
            <v>5.05</v>
          </cell>
        </row>
        <row r="543">
          <cell r="A543" t="str">
            <v>160620U</v>
          </cell>
          <cell r="B543" t="str">
            <v>COTOVELO 90 DE FERRO GALVANIZADO D= 3/4"</v>
          </cell>
          <cell r="C543" t="str">
            <v>un</v>
          </cell>
          <cell r="D543">
            <v>9.24</v>
          </cell>
        </row>
        <row r="544">
          <cell r="A544" t="str">
            <v>160621U</v>
          </cell>
          <cell r="B544" t="str">
            <v>COTOVELO 90 DE FERRO GALVANIZADO D= 1"</v>
          </cell>
          <cell r="C544" t="str">
            <v>un</v>
          </cell>
          <cell r="D544">
            <v>10.68</v>
          </cell>
        </row>
        <row r="545">
          <cell r="A545" t="str">
            <v>160622U</v>
          </cell>
          <cell r="B545" t="str">
            <v>COTOVELO 90 DE FERRO GALVANIZADO D= 11/4"</v>
          </cell>
          <cell r="C545" t="str">
            <v>un</v>
          </cell>
          <cell r="D545">
            <v>17.97</v>
          </cell>
        </row>
        <row r="546">
          <cell r="A546" t="str">
            <v>160623U</v>
          </cell>
          <cell r="B546" t="str">
            <v>COTOVELO 90 DE FERRO GALVANIZADO D= 11/2"</v>
          </cell>
          <cell r="C546" t="str">
            <v>un</v>
          </cell>
          <cell r="D546">
            <v>21.44</v>
          </cell>
        </row>
        <row r="547">
          <cell r="A547" t="str">
            <v>160624U</v>
          </cell>
          <cell r="B547" t="str">
            <v>COTOVELO 90 DE FERRO GALVANIZADO D= 2"</v>
          </cell>
          <cell r="C547" t="str">
            <v>un</v>
          </cell>
          <cell r="D547">
            <v>29.6</v>
          </cell>
        </row>
        <row r="548">
          <cell r="A548" t="str">
            <v>160625U</v>
          </cell>
          <cell r="B548" t="str">
            <v>COTOVELO 90 DE FERRO GALVANIZADO D= 21/2"</v>
          </cell>
          <cell r="C548" t="str">
            <v>un</v>
          </cell>
          <cell r="D548">
            <v>46.78</v>
          </cell>
        </row>
        <row r="549">
          <cell r="A549" t="str">
            <v>160626U</v>
          </cell>
          <cell r="B549" t="str">
            <v>COTOVELO 90 DE FERRO GALVANIZADO D= 3"</v>
          </cell>
          <cell r="C549" t="str">
            <v>un</v>
          </cell>
          <cell r="D549">
            <v>59.63</v>
          </cell>
        </row>
        <row r="550">
          <cell r="A550" t="str">
            <v>160627U</v>
          </cell>
          <cell r="B550" t="str">
            <v>COTOVELO 90 DE FERRO GALVANIZADO D= 4"</v>
          </cell>
          <cell r="C550" t="str">
            <v>un</v>
          </cell>
          <cell r="D550">
            <v>100.63</v>
          </cell>
        </row>
        <row r="551">
          <cell r="A551" t="str">
            <v>160628U</v>
          </cell>
          <cell r="B551" t="str">
            <v>COTOVELO 45 DE FERRO GALVANIZADO D= 1/2"</v>
          </cell>
          <cell r="C551" t="str">
            <v>un</v>
          </cell>
          <cell r="D551">
            <v>6.06</v>
          </cell>
        </row>
        <row r="552">
          <cell r="A552" t="str">
            <v>160629U</v>
          </cell>
          <cell r="B552" t="str">
            <v>COTOVELO 45 DE FERRO GALVANIZADO D= 3/4"</v>
          </cell>
          <cell r="C552" t="str">
            <v>un</v>
          </cell>
          <cell r="D552">
            <v>10.83</v>
          </cell>
        </row>
        <row r="553">
          <cell r="A553" t="str">
            <v>160630U</v>
          </cell>
          <cell r="B553" t="str">
            <v>COTOVELO 45 DE FERRO GALVANIZADO D= 1"</v>
          </cell>
          <cell r="C553" t="str">
            <v>un</v>
          </cell>
          <cell r="D553">
            <v>12.7</v>
          </cell>
        </row>
        <row r="554">
          <cell r="A554" t="str">
            <v>160631U</v>
          </cell>
          <cell r="B554" t="str">
            <v>COTOVELO 45 DE FERRO GALVANIZADO D= 11/4"</v>
          </cell>
          <cell r="C554" t="str">
            <v>un</v>
          </cell>
          <cell r="D554">
            <v>21.58</v>
          </cell>
        </row>
        <row r="555">
          <cell r="A555" t="str">
            <v>160632U</v>
          </cell>
          <cell r="B555" t="str">
            <v>COTOVELO 45 DE FERRO GALVANIZADO D= 11/2"</v>
          </cell>
          <cell r="C555" t="str">
            <v>un</v>
          </cell>
          <cell r="D555">
            <v>24.62</v>
          </cell>
        </row>
        <row r="556">
          <cell r="A556" t="str">
            <v>160633U</v>
          </cell>
          <cell r="B556" t="str">
            <v>COTOVELO 45 DE FERRO GALVANIZADO D= 2"</v>
          </cell>
          <cell r="C556" t="str">
            <v>un</v>
          </cell>
          <cell r="D556">
            <v>30.03</v>
          </cell>
        </row>
        <row r="557">
          <cell r="A557" t="str">
            <v>160634U</v>
          </cell>
          <cell r="B557" t="str">
            <v>COTOVELO 45 DE FERRO GALVANIZADO D= 21/2"</v>
          </cell>
          <cell r="C557" t="str">
            <v>un</v>
          </cell>
          <cell r="D557">
            <v>48.51</v>
          </cell>
        </row>
        <row r="558">
          <cell r="A558" t="str">
            <v>160635U</v>
          </cell>
          <cell r="B558" t="str">
            <v>COTOVELO 45 DE FERRO GALVANIZADO D= 3"</v>
          </cell>
          <cell r="C558" t="str">
            <v>un</v>
          </cell>
          <cell r="D558">
            <v>58.18</v>
          </cell>
        </row>
        <row r="559">
          <cell r="A559" t="str">
            <v>160636U</v>
          </cell>
          <cell r="B559" t="str">
            <v>COTOVELO 45 DE FERRO GALVANIZADO D= 4"</v>
          </cell>
          <cell r="C559" t="str">
            <v>un</v>
          </cell>
          <cell r="D559">
            <v>103.66</v>
          </cell>
        </row>
        <row r="560">
          <cell r="A560" t="str">
            <v>160637U</v>
          </cell>
          <cell r="B560" t="str">
            <v>BUCHA REDUCAO DE FERRO GALVANIZADO D= 3/4" X 1/2"</v>
          </cell>
          <cell r="C560" t="str">
            <v>un</v>
          </cell>
          <cell r="D560">
            <v>6.28</v>
          </cell>
        </row>
        <row r="561">
          <cell r="A561" t="str">
            <v>160638U</v>
          </cell>
          <cell r="B561" t="str">
            <v>BUCHA REDUCAO DE FERRO GALVANIZADO D= 1" X 1/2"</v>
          </cell>
          <cell r="C561" t="str">
            <v>un</v>
          </cell>
          <cell r="D561">
            <v>7.72</v>
          </cell>
        </row>
        <row r="562">
          <cell r="A562" t="str">
            <v>160639U</v>
          </cell>
          <cell r="B562" t="str">
            <v>BUCHA REDUCAO DE FERRO GALVANIZADO D= 1" X 3/4"</v>
          </cell>
          <cell r="C562" t="str">
            <v>un</v>
          </cell>
          <cell r="D562">
            <v>9.1</v>
          </cell>
        </row>
        <row r="563">
          <cell r="A563" t="str">
            <v>160640U</v>
          </cell>
          <cell r="B563" t="str">
            <v>BUCHA REDUCAO DE FERRO GALVANIZADO D= 11/4" X 1"</v>
          </cell>
          <cell r="C563" t="str">
            <v>un</v>
          </cell>
          <cell r="D563">
            <v>12.46</v>
          </cell>
        </row>
        <row r="564">
          <cell r="A564" t="str">
            <v>160641U</v>
          </cell>
          <cell r="B564" t="str">
            <v>BUCHA REDUCAO DE FERRO GALVANIZADO D= 11/2" X 1"</v>
          </cell>
          <cell r="C564" t="str">
            <v>un</v>
          </cell>
          <cell r="D564">
            <v>15.5</v>
          </cell>
        </row>
        <row r="565">
          <cell r="A565" t="str">
            <v>160642U</v>
          </cell>
          <cell r="B565" t="str">
            <v>BUCHA REDUCAO DE FERRO GALVANIZADO D=11/2" X 11/4"</v>
          </cell>
          <cell r="C565" t="str">
            <v>un</v>
          </cell>
          <cell r="D565">
            <v>15.5</v>
          </cell>
        </row>
        <row r="566">
          <cell r="A566" t="str">
            <v>160643U</v>
          </cell>
          <cell r="B566" t="str">
            <v>BUCHA REDUCAO DE FERRO GALVANIZADO D= 2" X 1"</v>
          </cell>
          <cell r="C566" t="str">
            <v>un</v>
          </cell>
          <cell r="D566">
            <v>19.13</v>
          </cell>
        </row>
        <row r="567">
          <cell r="A567" t="str">
            <v>160644U</v>
          </cell>
          <cell r="B567" t="str">
            <v>BUCHA REDUCAO DE FERRO GALVANIZADO D= 2" X 11/4"</v>
          </cell>
          <cell r="C567" t="str">
            <v>un</v>
          </cell>
          <cell r="D567">
            <v>19.13</v>
          </cell>
        </row>
        <row r="568">
          <cell r="A568" t="str">
            <v>160645U</v>
          </cell>
          <cell r="B568" t="str">
            <v>BUCHA REDUCAO DE FERRO GALVANIZADO D= 2" X 11/2"</v>
          </cell>
          <cell r="C568" t="str">
            <v>un</v>
          </cell>
          <cell r="D568">
            <v>19.13</v>
          </cell>
        </row>
        <row r="569">
          <cell r="A569" t="str">
            <v>160646U</v>
          </cell>
          <cell r="B569" t="str">
            <v>BUCHA REDUCAO DE FERRO GALVANIZADO D=21/2" X 11/2"</v>
          </cell>
          <cell r="C569" t="str">
            <v>un</v>
          </cell>
          <cell r="D569">
            <v>25.7</v>
          </cell>
        </row>
        <row r="570">
          <cell r="A570" t="str">
            <v>160647U</v>
          </cell>
          <cell r="B570" t="str">
            <v>BUCHA REDUCAO DE FERRO GALVANIZADO D= 21/2" X 2"</v>
          </cell>
          <cell r="C570" t="str">
            <v>un</v>
          </cell>
          <cell r="D570">
            <v>25.7</v>
          </cell>
        </row>
        <row r="571">
          <cell r="A571" t="str">
            <v>160648U</v>
          </cell>
          <cell r="B571" t="str">
            <v>BUCHA REDUCAO DE FERRO GALVANIZADO D= 3" X 2"</v>
          </cell>
          <cell r="C571" t="str">
            <v>un</v>
          </cell>
          <cell r="D571">
            <v>26.71</v>
          </cell>
        </row>
        <row r="572">
          <cell r="A572" t="str">
            <v>160649U</v>
          </cell>
          <cell r="B572" t="str">
            <v>BUCHA REDUCAO DE FERRO GALVANIZADO D= 3" X 21/2"</v>
          </cell>
          <cell r="C572" t="str">
            <v>un</v>
          </cell>
          <cell r="D572">
            <v>26.71</v>
          </cell>
        </row>
        <row r="573">
          <cell r="A573" t="str">
            <v>160650U</v>
          </cell>
          <cell r="B573" t="str">
            <v>BUCHA REDUCAO DE FERRO GALVANIZADO D= 4" X 2"</v>
          </cell>
          <cell r="C573" t="str">
            <v>un</v>
          </cell>
          <cell r="D573">
            <v>49.81</v>
          </cell>
        </row>
        <row r="574">
          <cell r="A574" t="str">
            <v>160651U</v>
          </cell>
          <cell r="B574" t="str">
            <v>BUCHA REDUCAO DE FERRO GALVANIZADO D= 4" X 21/2"</v>
          </cell>
          <cell r="C574" t="str">
            <v>un</v>
          </cell>
          <cell r="D574">
            <v>49.81</v>
          </cell>
        </row>
        <row r="575">
          <cell r="A575" t="str">
            <v>160652U</v>
          </cell>
          <cell r="B575" t="str">
            <v>BUCHA REDUCAO DE FERRO GALVANIZADO D= 4" X 3"</v>
          </cell>
          <cell r="C575" t="str">
            <v>un</v>
          </cell>
          <cell r="D575">
            <v>49.81</v>
          </cell>
        </row>
        <row r="576">
          <cell r="A576" t="str">
            <v>160653U</v>
          </cell>
          <cell r="B576" t="str">
            <v>NIPLE LONGO DE FERRO GALVANIZADO D= 1/2"</v>
          </cell>
          <cell r="C576" t="str">
            <v>un</v>
          </cell>
          <cell r="D576">
            <v>7.36</v>
          </cell>
        </row>
        <row r="577">
          <cell r="A577" t="str">
            <v>160654U</v>
          </cell>
          <cell r="B577" t="str">
            <v>NIPLE LONGO DE FERRO GALVANIZADO D= 3/4"</v>
          </cell>
          <cell r="C577" t="str">
            <v>un</v>
          </cell>
          <cell r="D577">
            <v>13.72</v>
          </cell>
        </row>
        <row r="578">
          <cell r="A578" t="str">
            <v>160655U</v>
          </cell>
          <cell r="B578" t="str">
            <v>NIPLE LONGO DE FERRO GALVANIZADO D= 1"</v>
          </cell>
          <cell r="C578" t="str">
            <v>un</v>
          </cell>
          <cell r="D578">
            <v>35.520000000000003</v>
          </cell>
        </row>
        <row r="579">
          <cell r="A579" t="str">
            <v>160656U</v>
          </cell>
          <cell r="B579" t="str">
            <v>NIPLE LONGO DE FERRO GALVANIZADO D= 11/4"</v>
          </cell>
          <cell r="C579" t="str">
            <v>un</v>
          </cell>
          <cell r="D579">
            <v>50.98</v>
          </cell>
        </row>
        <row r="580">
          <cell r="A580" t="str">
            <v>160657U</v>
          </cell>
          <cell r="B580" t="str">
            <v>NIPLE LONGO DE FERRO GALVANIZADO D= 11/2"</v>
          </cell>
          <cell r="C580" t="str">
            <v>un</v>
          </cell>
          <cell r="D580">
            <v>57.47</v>
          </cell>
        </row>
        <row r="581">
          <cell r="A581" t="str">
            <v>160658U</v>
          </cell>
          <cell r="B581" t="str">
            <v>NIPLE LONGO DE FERRO GALVANIZADO D= 2"</v>
          </cell>
          <cell r="C581" t="str">
            <v>un</v>
          </cell>
          <cell r="D581">
            <v>69.02</v>
          </cell>
        </row>
        <row r="582">
          <cell r="A582" t="str">
            <v>160659U</v>
          </cell>
          <cell r="B582" t="str">
            <v>NIPLE LONGO DE FERRO GALVANIZADO D= 21/2"</v>
          </cell>
          <cell r="C582" t="str">
            <v>un</v>
          </cell>
          <cell r="D582">
            <v>88.22</v>
          </cell>
        </row>
        <row r="583">
          <cell r="A583" t="str">
            <v>160660U</v>
          </cell>
          <cell r="B583" t="str">
            <v>NIPLE LONGO DE FERRO GALVANIZADO D= 3"</v>
          </cell>
          <cell r="C583" t="str">
            <v>un</v>
          </cell>
          <cell r="D583">
            <v>102.08</v>
          </cell>
        </row>
        <row r="584">
          <cell r="A584" t="str">
            <v>160661U</v>
          </cell>
          <cell r="B584" t="str">
            <v>NIPLE LONGO DE FERRO GALVANIZADO D= 4"</v>
          </cell>
          <cell r="C584" t="str">
            <v>un</v>
          </cell>
          <cell r="D584">
            <v>125.62</v>
          </cell>
        </row>
        <row r="585">
          <cell r="A585" t="str">
            <v>160662U</v>
          </cell>
          <cell r="B585" t="str">
            <v>UNIAO DE FERRO GALVANIZADO D= 1/2"</v>
          </cell>
          <cell r="C585" t="str">
            <v>un</v>
          </cell>
          <cell r="D585">
            <v>14.29</v>
          </cell>
        </row>
        <row r="586">
          <cell r="A586" t="str">
            <v>160663U</v>
          </cell>
          <cell r="B586" t="str">
            <v>UNIAO DE FERRO GALVANIZADO D= 3/4"</v>
          </cell>
          <cell r="C586" t="str">
            <v>un</v>
          </cell>
          <cell r="D586">
            <v>23.68</v>
          </cell>
        </row>
        <row r="587">
          <cell r="A587" t="str">
            <v>160664U</v>
          </cell>
          <cell r="B587" t="str">
            <v>UNIAO DE FERRO GALVANIZADO D= 1"</v>
          </cell>
          <cell r="C587" t="str">
            <v>un</v>
          </cell>
          <cell r="D587">
            <v>24.83</v>
          </cell>
        </row>
        <row r="588">
          <cell r="A588" t="str">
            <v>160665U</v>
          </cell>
          <cell r="B588" t="str">
            <v>UNIAO DE FERRO GALVANIZADO D= 11/4"</v>
          </cell>
          <cell r="C588" t="str">
            <v>un</v>
          </cell>
          <cell r="D588">
            <v>41.88</v>
          </cell>
        </row>
        <row r="589">
          <cell r="A589" t="str">
            <v>160666U</v>
          </cell>
          <cell r="B589" t="str">
            <v>UNIAO DE FERRO GALVANIZADO D= 11/2"</v>
          </cell>
          <cell r="C589" t="str">
            <v>un</v>
          </cell>
          <cell r="D589">
            <v>45.06</v>
          </cell>
        </row>
        <row r="590">
          <cell r="A590" t="str">
            <v>160667U</v>
          </cell>
          <cell r="B590" t="str">
            <v>UNIAO DE FERRO GALVANIZADO D= 2"</v>
          </cell>
          <cell r="C590" t="str">
            <v>un</v>
          </cell>
          <cell r="D590">
            <v>57.04</v>
          </cell>
        </row>
        <row r="591">
          <cell r="A591" t="str">
            <v>160668U</v>
          </cell>
          <cell r="B591" t="str">
            <v>UNIAO DE FERRO GALVANIZADO D= 21/2"</v>
          </cell>
          <cell r="C591" t="str">
            <v>un</v>
          </cell>
          <cell r="D591">
            <v>80.569999999999993</v>
          </cell>
        </row>
        <row r="592">
          <cell r="A592" t="str">
            <v>160669U</v>
          </cell>
          <cell r="B592" t="str">
            <v>UNIAO DE FERRO GALVANIZADO D= 3"</v>
          </cell>
          <cell r="C592" t="str">
            <v>un</v>
          </cell>
          <cell r="D592">
            <v>110.89</v>
          </cell>
        </row>
        <row r="593">
          <cell r="A593" t="str">
            <v>160670U</v>
          </cell>
          <cell r="B593" t="str">
            <v>UNIAO DE FERRO GALVANIZADO D= 4"</v>
          </cell>
          <cell r="C593" t="str">
            <v>un</v>
          </cell>
          <cell r="D593">
            <v>164.6</v>
          </cell>
        </row>
        <row r="594">
          <cell r="A594" t="str">
            <v>160671U</v>
          </cell>
          <cell r="B594" t="str">
            <v>FLANGE C/ SEXTAVADO FERRO GALVANIZADO D= 3/4"</v>
          </cell>
          <cell r="C594" t="str">
            <v>un</v>
          </cell>
          <cell r="D594">
            <v>9.9600000000000009</v>
          </cell>
        </row>
        <row r="595">
          <cell r="A595" t="str">
            <v>160672U</v>
          </cell>
          <cell r="B595" t="str">
            <v>FLANGE C/ SEXTAVADO FERRO GALVANIZADO D= 1"</v>
          </cell>
          <cell r="C595" t="str">
            <v>un</v>
          </cell>
          <cell r="D595">
            <v>10.83</v>
          </cell>
        </row>
        <row r="596">
          <cell r="A596" t="str">
            <v>160673U</v>
          </cell>
          <cell r="B596" t="str">
            <v>FLANGE C/ SEXTAVADO FERRO GALVANIZADO D= 11/4"</v>
          </cell>
          <cell r="C596" t="str">
            <v>un</v>
          </cell>
          <cell r="D596">
            <v>16.670000000000002</v>
          </cell>
        </row>
        <row r="597">
          <cell r="A597" t="str">
            <v>160674U</v>
          </cell>
          <cell r="B597" t="str">
            <v>FLANGE C/ SEXTAVADO FERRO GALVANIZADO D= 11/2"</v>
          </cell>
          <cell r="C597" t="str">
            <v>un</v>
          </cell>
          <cell r="D597">
            <v>18.98</v>
          </cell>
        </row>
        <row r="598">
          <cell r="A598" t="str">
            <v>160675U</v>
          </cell>
          <cell r="B598" t="str">
            <v>FLANGE C/ SEXTAVADO FERRO GALVANIZADO D= 2"</v>
          </cell>
          <cell r="C598" t="str">
            <v>un</v>
          </cell>
          <cell r="D598">
            <v>21.87</v>
          </cell>
        </row>
        <row r="599">
          <cell r="A599" t="str">
            <v>160676U</v>
          </cell>
          <cell r="B599" t="str">
            <v>FLANGE C/ SEXTAVADO FERRO GALVANIZADO D= 21/2"</v>
          </cell>
          <cell r="C599" t="str">
            <v>un</v>
          </cell>
          <cell r="D599">
            <v>27.86</v>
          </cell>
        </row>
        <row r="600">
          <cell r="A600" t="str">
            <v>160677U</v>
          </cell>
          <cell r="B600" t="str">
            <v>FLANGE C/ SEXTAVADO FERRO GALVANIZADO D= 3"</v>
          </cell>
          <cell r="C600" t="str">
            <v>un</v>
          </cell>
          <cell r="D600">
            <v>35.08</v>
          </cell>
        </row>
        <row r="601">
          <cell r="A601" t="str">
            <v>160678U</v>
          </cell>
          <cell r="B601" t="str">
            <v>FLANGE C/ SEXTAVADO FERRO GALVANIZADO D= 4"</v>
          </cell>
          <cell r="C601" t="str">
            <v>un</v>
          </cell>
          <cell r="D601">
            <v>43.02</v>
          </cell>
        </row>
        <row r="602">
          <cell r="A602" t="str">
            <v>160679U</v>
          </cell>
          <cell r="B602" t="str">
            <v>TE FERRO GALVANIZADO D= 3/4"</v>
          </cell>
          <cell r="C602" t="str">
            <v>un</v>
          </cell>
          <cell r="D602">
            <v>9.49</v>
          </cell>
        </row>
        <row r="603">
          <cell r="A603" t="str">
            <v>160680U</v>
          </cell>
          <cell r="B603" t="str">
            <v>TE FERRO GALVANIZADO D= 1"</v>
          </cell>
          <cell r="C603" t="str">
            <v>un</v>
          </cell>
          <cell r="D603">
            <v>11.51</v>
          </cell>
        </row>
        <row r="604">
          <cell r="A604" t="str">
            <v>160681U</v>
          </cell>
          <cell r="B604" t="str">
            <v>TE FERRO GALVANIZADO D= 11/4"</v>
          </cell>
          <cell r="C604" t="str">
            <v>un</v>
          </cell>
          <cell r="D604">
            <v>19.23</v>
          </cell>
        </row>
        <row r="605">
          <cell r="A605" t="str">
            <v>160682U</v>
          </cell>
          <cell r="B605" t="str">
            <v>TE FERRO GALVANIZADO D= 11/2"</v>
          </cell>
          <cell r="C605" t="str">
            <v>un</v>
          </cell>
          <cell r="D605">
            <v>19.95</v>
          </cell>
        </row>
        <row r="606">
          <cell r="A606" t="str">
            <v>160683U</v>
          </cell>
          <cell r="B606" t="str">
            <v>TE FERRO GALVANIZADO D= 2"</v>
          </cell>
          <cell r="C606" t="str">
            <v>un</v>
          </cell>
          <cell r="D606">
            <v>27.45</v>
          </cell>
        </row>
        <row r="607">
          <cell r="A607" t="str">
            <v>160684U</v>
          </cell>
          <cell r="B607" t="str">
            <v>TE FERRO GALVANIZADO D= 21/2"</v>
          </cell>
          <cell r="C607" t="str">
            <v>un</v>
          </cell>
          <cell r="D607">
            <v>41.06</v>
          </cell>
        </row>
        <row r="608">
          <cell r="A608" t="str">
            <v>160685U</v>
          </cell>
          <cell r="B608" t="str">
            <v>TE FERRO GALVANIZADO D= 3"</v>
          </cell>
          <cell r="C608" t="str">
            <v>un</v>
          </cell>
          <cell r="D608">
            <v>48.42</v>
          </cell>
        </row>
        <row r="609">
          <cell r="A609" t="str">
            <v>160686U</v>
          </cell>
          <cell r="B609" t="str">
            <v>TE FERRO GALVANIZADO D= 4"</v>
          </cell>
          <cell r="C609" t="str">
            <v>un</v>
          </cell>
          <cell r="D609">
            <v>79.89</v>
          </cell>
        </row>
        <row r="610">
          <cell r="A610" t="str">
            <v>160687U</v>
          </cell>
          <cell r="B610" t="str">
            <v>VALVULA DE RETENCAO HORIZONTAL D= 3/4"</v>
          </cell>
          <cell r="C610" t="str">
            <v>un</v>
          </cell>
          <cell r="D610">
            <v>62.97</v>
          </cell>
        </row>
        <row r="611">
          <cell r="A611" t="str">
            <v>160688U</v>
          </cell>
          <cell r="B611" t="str">
            <v>VALVULA DE RETENCAO HORIZONTAL D= 1"</v>
          </cell>
          <cell r="C611" t="str">
            <v>un</v>
          </cell>
          <cell r="D611">
            <v>71.31</v>
          </cell>
        </row>
        <row r="612">
          <cell r="A612" t="str">
            <v>160689U</v>
          </cell>
          <cell r="B612" t="str">
            <v>VALVULA DE RETENCAO HORIZONTAL D= 11/4"</v>
          </cell>
          <cell r="C612" t="str">
            <v>un</v>
          </cell>
          <cell r="D612">
            <v>100.07</v>
          </cell>
        </row>
        <row r="613">
          <cell r="A613" t="str">
            <v>160690U</v>
          </cell>
          <cell r="B613" t="str">
            <v>VALVULA DE RETENCAO HORIZONTAL D= 11/2"</v>
          </cell>
          <cell r="C613" t="str">
            <v>un</v>
          </cell>
          <cell r="D613">
            <v>112.77</v>
          </cell>
        </row>
        <row r="614">
          <cell r="A614" t="str">
            <v>160691U</v>
          </cell>
          <cell r="B614" t="str">
            <v>VALVULA DE RETENCAO HORIZONTAL D= 2"</v>
          </cell>
          <cell r="C614" t="str">
            <v>un</v>
          </cell>
          <cell r="D614">
            <v>139.16999999999999</v>
          </cell>
        </row>
        <row r="615">
          <cell r="A615" t="str">
            <v>160692U</v>
          </cell>
          <cell r="B615" t="str">
            <v>VALVULA DE RETENCAO HORIZONTAL D= 21/2"</v>
          </cell>
          <cell r="C615" t="str">
            <v>un</v>
          </cell>
          <cell r="D615">
            <v>201.35</v>
          </cell>
        </row>
        <row r="616">
          <cell r="A616" t="str">
            <v>160693U</v>
          </cell>
          <cell r="B616" t="str">
            <v>VALVULA DE RETENCAO HORIZONTAL D= 4"</v>
          </cell>
          <cell r="C616" t="str">
            <v>un</v>
          </cell>
          <cell r="D616">
            <v>411.58</v>
          </cell>
        </row>
        <row r="617">
          <cell r="A617" t="str">
            <v>160694U</v>
          </cell>
          <cell r="B617" t="str">
            <v>VALVULA DE RETENCAO VERTICAL D= 3/4"</v>
          </cell>
          <cell r="C617" t="str">
            <v>un</v>
          </cell>
          <cell r="D617">
            <v>37.340000000000003</v>
          </cell>
        </row>
        <row r="618">
          <cell r="A618" t="str">
            <v>160695U</v>
          </cell>
          <cell r="B618" t="str">
            <v>VALVULA DE RETENCAO VERTICAL D= 1"</v>
          </cell>
          <cell r="C618" t="str">
            <v>un</v>
          </cell>
          <cell r="D618">
            <v>40.119999999999997</v>
          </cell>
        </row>
        <row r="619">
          <cell r="A619" t="str">
            <v>160696U</v>
          </cell>
          <cell r="B619" t="str">
            <v>VALVULA DE RETENCAO VERTICAL D= 11/4"</v>
          </cell>
          <cell r="C619" t="str">
            <v>un</v>
          </cell>
          <cell r="D619">
            <v>59.51</v>
          </cell>
        </row>
        <row r="620">
          <cell r="A620" t="str">
            <v>160697U</v>
          </cell>
          <cell r="B620" t="str">
            <v>VALVULA DE RETENCAO VERTICAL D= 11/2"</v>
          </cell>
          <cell r="C620" t="str">
            <v>un</v>
          </cell>
          <cell r="D620">
            <v>63.1</v>
          </cell>
        </row>
        <row r="621">
          <cell r="A621" t="str">
            <v>160698U</v>
          </cell>
          <cell r="B621" t="str">
            <v>VALVULA DE RETENCAO VERTICAL D= 2"</v>
          </cell>
          <cell r="C621" t="str">
            <v>un</v>
          </cell>
          <cell r="D621">
            <v>79.040000000000006</v>
          </cell>
        </row>
        <row r="622">
          <cell r="A622" t="str">
            <v>160699U</v>
          </cell>
          <cell r="B622" t="str">
            <v>VALVULA DE RETENCAO VERTICAL D= 21/2"</v>
          </cell>
          <cell r="C622" t="str">
            <v>un</v>
          </cell>
          <cell r="D622">
            <v>123.68</v>
          </cell>
        </row>
        <row r="623">
          <cell r="A623">
            <v>160700</v>
          </cell>
          <cell r="B623" t="str">
            <v>CAIXAS D'ÁGUA</v>
          </cell>
        </row>
        <row r="624">
          <cell r="A624" t="str">
            <v>160701U</v>
          </cell>
          <cell r="B624" t="str">
            <v>CAIXA DAGUA DE FIBROCIMENTO CAPACIDADE 250 LITROS</v>
          </cell>
          <cell r="C624" t="str">
            <v>un</v>
          </cell>
          <cell r="D624">
            <v>165.91</v>
          </cell>
        </row>
        <row r="625">
          <cell r="A625" t="str">
            <v>160702U</v>
          </cell>
          <cell r="B625" t="str">
            <v>CAIXA DAGUA DE FIBROCIMENTO CAPACIDADE 500 LITROS</v>
          </cell>
          <cell r="C625" t="str">
            <v>un</v>
          </cell>
          <cell r="D625">
            <v>228.99</v>
          </cell>
        </row>
        <row r="626">
          <cell r="A626" t="str">
            <v>160703U</v>
          </cell>
          <cell r="B626" t="str">
            <v>CAIXA DAGUA DE FIBROCIMENTO CAPACIDADE 1000 LITROS</v>
          </cell>
          <cell r="C626" t="str">
            <v>un</v>
          </cell>
          <cell r="D626">
            <v>375.73</v>
          </cell>
        </row>
        <row r="627">
          <cell r="A627" t="str">
            <v>160704U</v>
          </cell>
          <cell r="B627" t="str">
            <v>CAIXA DAGUA PLASTICA CAPACIDADE 310 LITROS</v>
          </cell>
          <cell r="C627" t="str">
            <v>un</v>
          </cell>
          <cell r="D627">
            <v>200.17</v>
          </cell>
        </row>
        <row r="628">
          <cell r="A628" t="str">
            <v>160705U</v>
          </cell>
          <cell r="B628" t="str">
            <v>CAIXA DAGUA PLASTICA CAPACIDADE 500 LITROS</v>
          </cell>
          <cell r="C628" t="str">
            <v>un</v>
          </cell>
          <cell r="D628">
            <v>261.22000000000003</v>
          </cell>
        </row>
        <row r="629">
          <cell r="A629" t="str">
            <v>160706U</v>
          </cell>
          <cell r="B629" t="str">
            <v>CAIXA DAGUA PLASTICA CAPACIDADE 1000 LITROS</v>
          </cell>
          <cell r="C629" t="str">
            <v>un</v>
          </cell>
          <cell r="D629">
            <v>436.16</v>
          </cell>
        </row>
        <row r="630">
          <cell r="A630" t="str">
            <v>160707U</v>
          </cell>
          <cell r="B630" t="str">
            <v>CAIXA DAGUA FIBRA DE VIDRO CAPACIDADE 300 LITROS</v>
          </cell>
          <cell r="C630" t="str">
            <v>un</v>
          </cell>
          <cell r="D630">
            <v>228.56</v>
          </cell>
        </row>
        <row r="631">
          <cell r="A631" t="str">
            <v>160708U</v>
          </cell>
          <cell r="B631" t="str">
            <v>CAIXA DAGUA FIBRA DE VIDRO CAPACIDADE 500 LITROS</v>
          </cell>
          <cell r="C631" t="str">
            <v>un</v>
          </cell>
          <cell r="D631">
            <v>295.26</v>
          </cell>
        </row>
        <row r="632">
          <cell r="A632" t="str">
            <v>160709U</v>
          </cell>
          <cell r="B632" t="str">
            <v>CAIXA DAGUA FIBRA DE VIDRO CAPACIDADE 1000 LITROS</v>
          </cell>
          <cell r="C632" t="str">
            <v>un</v>
          </cell>
          <cell r="D632">
            <v>459.74</v>
          </cell>
        </row>
        <row r="633">
          <cell r="A633" t="str">
            <v>160710U</v>
          </cell>
          <cell r="B633" t="str">
            <v>CAIXA DAGUA FIBRA DE VIDRO CAPACIDADE 2000 LITROS</v>
          </cell>
          <cell r="C633" t="str">
            <v>un</v>
          </cell>
          <cell r="D633">
            <v>786.48</v>
          </cell>
        </row>
        <row r="634">
          <cell r="A634">
            <v>161000</v>
          </cell>
          <cell r="B634" t="str">
            <v>REDE DE ESGOTO</v>
          </cell>
        </row>
        <row r="635">
          <cell r="A635">
            <v>161100</v>
          </cell>
          <cell r="B635" t="str">
            <v>TUBOS E CONEXÕES DE PVC PARA ESGOTO</v>
          </cell>
        </row>
        <row r="636">
          <cell r="A636" t="str">
            <v>161101U</v>
          </cell>
          <cell r="B636" t="str">
            <v>TUBO PVC RIGIDO C/ PONTA E BOLSA 40 MM</v>
          </cell>
          <cell r="C636" t="str">
            <v>m</v>
          </cell>
          <cell r="D636">
            <v>6.48</v>
          </cell>
        </row>
        <row r="637">
          <cell r="A637" t="str">
            <v>161102U</v>
          </cell>
          <cell r="B637" t="str">
            <v>TUBO PVC RIGIDO C/ PONTA E BOLSA 50 MM</v>
          </cell>
          <cell r="C637" t="str">
            <v>m</v>
          </cell>
          <cell r="D637">
            <v>9.76</v>
          </cell>
        </row>
        <row r="638">
          <cell r="A638" t="str">
            <v>161103U</v>
          </cell>
          <cell r="B638" t="str">
            <v>TUBO PVC RIGIDO C/ PONTA E BOLSA 75 MM</v>
          </cell>
          <cell r="C638" t="str">
            <v>m</v>
          </cell>
          <cell r="D638">
            <v>13.78</v>
          </cell>
        </row>
        <row r="639">
          <cell r="A639" t="str">
            <v>161104U</v>
          </cell>
          <cell r="B639" t="str">
            <v>TUBO PVC RIGIDO C/ PONTA E BOLSA 100 MM</v>
          </cell>
          <cell r="C639" t="str">
            <v>m</v>
          </cell>
          <cell r="D639">
            <v>15.36</v>
          </cell>
        </row>
        <row r="640">
          <cell r="A640" t="str">
            <v>161105U</v>
          </cell>
          <cell r="B640" t="str">
            <v>ANEL DE BORRACHA 50 MM</v>
          </cell>
          <cell r="C640" t="str">
            <v>un</v>
          </cell>
          <cell r="D640">
            <v>0.84</v>
          </cell>
        </row>
        <row r="641">
          <cell r="A641" t="str">
            <v>161106U</v>
          </cell>
          <cell r="B641" t="str">
            <v>ANEL DE BORRACHA 75 MM</v>
          </cell>
          <cell r="C641" t="str">
            <v>un</v>
          </cell>
          <cell r="D641">
            <v>1.08</v>
          </cell>
        </row>
        <row r="642">
          <cell r="A642" t="str">
            <v>161107U</v>
          </cell>
          <cell r="B642" t="str">
            <v>ANEL DE BORRACHA 100 MM</v>
          </cell>
          <cell r="C642" t="str">
            <v>un</v>
          </cell>
          <cell r="D642">
            <v>1.44</v>
          </cell>
        </row>
        <row r="643">
          <cell r="A643" t="str">
            <v>161108U</v>
          </cell>
          <cell r="B643" t="str">
            <v>JOELHO 90 PVC 40 MM P/ ESGOTO</v>
          </cell>
          <cell r="C643" t="str">
            <v>un</v>
          </cell>
          <cell r="D643">
            <v>5.29</v>
          </cell>
        </row>
        <row r="644">
          <cell r="A644" t="str">
            <v>161109U</v>
          </cell>
          <cell r="B644" t="str">
            <v>JOELHO 90 PVC 50 MM P/ ESGOTO</v>
          </cell>
          <cell r="C644" t="str">
            <v>un</v>
          </cell>
          <cell r="D644">
            <v>6.16</v>
          </cell>
        </row>
        <row r="645">
          <cell r="A645" t="str">
            <v>161110U</v>
          </cell>
          <cell r="B645" t="str">
            <v>JOELHO 90 PVC 75 MM P/ ESGOTO</v>
          </cell>
          <cell r="C645" t="str">
            <v>un</v>
          </cell>
          <cell r="D645">
            <v>11.29</v>
          </cell>
        </row>
        <row r="646">
          <cell r="A646" t="str">
            <v>161111U</v>
          </cell>
          <cell r="B646" t="str">
            <v>JOELHO 90 PVC 100 MM P/ ESGOTO</v>
          </cell>
          <cell r="C646" t="str">
            <v>un</v>
          </cell>
          <cell r="D646">
            <v>15.39</v>
          </cell>
        </row>
        <row r="647">
          <cell r="A647" t="str">
            <v>161112U</v>
          </cell>
          <cell r="B647" t="str">
            <v>JOELHO 45 PVC 40 MM P/ ESGOTO</v>
          </cell>
          <cell r="C647" t="str">
            <v>un</v>
          </cell>
          <cell r="D647">
            <v>5.57</v>
          </cell>
        </row>
        <row r="648">
          <cell r="A648" t="str">
            <v>161113U</v>
          </cell>
          <cell r="B648" t="str">
            <v>JOELHO 45 PVC 50 MM P/ ESGOTO</v>
          </cell>
          <cell r="C648" t="str">
            <v>un</v>
          </cell>
          <cell r="D648">
            <v>6.52</v>
          </cell>
        </row>
        <row r="649">
          <cell r="A649" t="str">
            <v>161114U</v>
          </cell>
          <cell r="B649" t="str">
            <v>JOELHO 45 PVC 75 MM P/ ESGOTO</v>
          </cell>
          <cell r="C649" t="str">
            <v>un</v>
          </cell>
          <cell r="D649">
            <v>12.01</v>
          </cell>
        </row>
        <row r="650">
          <cell r="A650" t="str">
            <v>161115U</v>
          </cell>
          <cell r="B650" t="str">
            <v>JOELHO 45 PVC 100 MM P/ ESGOTO</v>
          </cell>
          <cell r="C650" t="str">
            <v>un</v>
          </cell>
          <cell r="D650">
            <v>15.63</v>
          </cell>
        </row>
        <row r="651">
          <cell r="A651" t="str">
            <v>161116U</v>
          </cell>
          <cell r="B651" t="str">
            <v>JOELHO 90 PVC C/ VISITA 75 X 50 MM ESGOTO</v>
          </cell>
          <cell r="C651" t="str">
            <v>un</v>
          </cell>
          <cell r="D651">
            <v>22.53</v>
          </cell>
        </row>
        <row r="652">
          <cell r="A652" t="str">
            <v>161117U</v>
          </cell>
          <cell r="B652" t="str">
            <v>JOELHO 90 PVC C/ VISITA 100 X 50 MM ESGOTO</v>
          </cell>
          <cell r="C652" t="str">
            <v>un</v>
          </cell>
          <cell r="D652">
            <v>24.94</v>
          </cell>
        </row>
        <row r="653">
          <cell r="A653" t="str">
            <v>161118U</v>
          </cell>
          <cell r="B653" t="str">
            <v>JOELHO 90 PVC C/ VISITA 100 X 75 MM ESGOTO</v>
          </cell>
          <cell r="C653" t="str">
            <v>un</v>
          </cell>
          <cell r="D653">
            <v>27.86</v>
          </cell>
        </row>
        <row r="654">
          <cell r="A654" t="str">
            <v>161119U</v>
          </cell>
          <cell r="B654" t="str">
            <v>JUNCAO SIMPLES 45 PVC 50 X 50 MM ESGOTO</v>
          </cell>
          <cell r="C654" t="str">
            <v>un</v>
          </cell>
          <cell r="D654">
            <v>12.95</v>
          </cell>
        </row>
        <row r="655">
          <cell r="A655" t="str">
            <v>161120U</v>
          </cell>
          <cell r="B655" t="str">
            <v>JUNCAO SIMPLES 45 PVC 75 X 50 MM ESGOTO</v>
          </cell>
          <cell r="C655" t="str">
            <v>un</v>
          </cell>
          <cell r="D655">
            <v>17.72</v>
          </cell>
        </row>
        <row r="656">
          <cell r="A656" t="str">
            <v>161121U</v>
          </cell>
          <cell r="B656" t="str">
            <v>JUNCAO SIMPLES 45 PVC 75 X 75 MM ESGOTO</v>
          </cell>
          <cell r="C656" t="str">
            <v>un</v>
          </cell>
          <cell r="D656">
            <v>20.9</v>
          </cell>
        </row>
        <row r="657">
          <cell r="A657" t="str">
            <v>161122U</v>
          </cell>
          <cell r="B657" t="str">
            <v>JUNCAO SIMPLES 45 PVC 100 X 50 MM ESGOTO</v>
          </cell>
          <cell r="C657" t="str">
            <v>un</v>
          </cell>
          <cell r="D657">
            <v>23.59</v>
          </cell>
        </row>
        <row r="658">
          <cell r="A658" t="str">
            <v>161123U</v>
          </cell>
          <cell r="B658" t="str">
            <v>JUNCAO SIMPLES 45 PVC 100 X 75 MM ESGOTO</v>
          </cell>
          <cell r="C658" t="str">
            <v>un</v>
          </cell>
          <cell r="D658">
            <v>27.5</v>
          </cell>
        </row>
        <row r="659">
          <cell r="A659" t="str">
            <v>161124U</v>
          </cell>
          <cell r="B659" t="str">
            <v>JUNCAO SIMPLES 45 PVC 100 X 100 MM ESGOTO</v>
          </cell>
          <cell r="C659" t="str">
            <v>un</v>
          </cell>
          <cell r="D659">
            <v>29.4</v>
          </cell>
        </row>
        <row r="660">
          <cell r="A660" t="str">
            <v>161125U</v>
          </cell>
          <cell r="B660" t="str">
            <v>JUNCAO INVERTIDA PVC 50 X 50 MM ESGOTO</v>
          </cell>
          <cell r="C660" t="str">
            <v>un</v>
          </cell>
          <cell r="D660">
            <v>13.79</v>
          </cell>
        </row>
        <row r="661">
          <cell r="A661" t="str">
            <v>161126U</v>
          </cell>
          <cell r="B661" t="str">
            <v>JUNCAO INVERTIDA PVC 75 X 75 MM ESGOTO</v>
          </cell>
          <cell r="C661" t="str">
            <v>un</v>
          </cell>
          <cell r="D661">
            <v>21.42</v>
          </cell>
        </row>
        <row r="662">
          <cell r="A662" t="str">
            <v>161127U</v>
          </cell>
          <cell r="B662" t="str">
            <v>JUNCAO INVERTIDA PVC 75 X 50 MM ESGOTO</v>
          </cell>
          <cell r="C662" t="str">
            <v>un</v>
          </cell>
          <cell r="D662">
            <v>18.68</v>
          </cell>
        </row>
        <row r="663">
          <cell r="A663" t="str">
            <v>161128U</v>
          </cell>
          <cell r="B663" t="str">
            <v>JUNCAO INVERTIDA PVC 100 X 50 MM ESGOTO</v>
          </cell>
          <cell r="C663" t="str">
            <v>un</v>
          </cell>
          <cell r="D663">
            <v>23.79</v>
          </cell>
        </row>
        <row r="664">
          <cell r="A664" t="str">
            <v>161129U</v>
          </cell>
          <cell r="B664" t="str">
            <v>LUVA SIMPLES PVC 40 MM ESGOTO</v>
          </cell>
          <cell r="C664" t="str">
            <v>un</v>
          </cell>
          <cell r="D664">
            <v>4.93</v>
          </cell>
        </row>
        <row r="665">
          <cell r="A665" t="str">
            <v>161130U</v>
          </cell>
          <cell r="B665" t="str">
            <v>LUVA SIMPLES PVC 50 MM ESGOTO</v>
          </cell>
          <cell r="C665" t="str">
            <v>un</v>
          </cell>
          <cell r="D665">
            <v>6.4</v>
          </cell>
        </row>
        <row r="666">
          <cell r="A666" t="str">
            <v>161131U</v>
          </cell>
          <cell r="B666" t="str">
            <v>LUVA SIMPLES PVC 75 MM ESGOTO</v>
          </cell>
          <cell r="C666" t="str">
            <v>un</v>
          </cell>
          <cell r="D666">
            <v>11.04</v>
          </cell>
        </row>
        <row r="667">
          <cell r="A667" t="str">
            <v>161132U</v>
          </cell>
          <cell r="B667" t="str">
            <v>LUVA SIMPLES PVC 100 MM ESGOTO</v>
          </cell>
          <cell r="C667" t="str">
            <v>un</v>
          </cell>
          <cell r="D667">
            <v>14.43</v>
          </cell>
        </row>
        <row r="668">
          <cell r="A668" t="str">
            <v>161133U</v>
          </cell>
          <cell r="B668" t="str">
            <v>LUVA DUPLA PVC 50 MM ESGOTO</v>
          </cell>
          <cell r="C668" t="str">
            <v>un</v>
          </cell>
          <cell r="D668">
            <v>9.77</v>
          </cell>
        </row>
        <row r="669">
          <cell r="A669" t="str">
            <v>161134U</v>
          </cell>
          <cell r="B669" t="str">
            <v>LUVA DUPLA PVC 75 MM ESGOTO</v>
          </cell>
          <cell r="C669" t="str">
            <v>un</v>
          </cell>
          <cell r="D669">
            <v>14.17</v>
          </cell>
        </row>
        <row r="670">
          <cell r="A670" t="str">
            <v>161135U</v>
          </cell>
          <cell r="B670" t="str">
            <v>LUVA DUPLA PVC 100 MM ESGOTO</v>
          </cell>
          <cell r="C670" t="str">
            <v>un</v>
          </cell>
          <cell r="D670">
            <v>19.36</v>
          </cell>
        </row>
        <row r="671">
          <cell r="A671" t="str">
            <v>161136U</v>
          </cell>
          <cell r="B671" t="str">
            <v>TE SANITARIO 90 PVC 40 X 40 MM</v>
          </cell>
          <cell r="C671" t="str">
            <v>un</v>
          </cell>
          <cell r="D671">
            <v>8.76</v>
          </cell>
        </row>
        <row r="672">
          <cell r="A672" t="str">
            <v>161137U</v>
          </cell>
          <cell r="B672" t="str">
            <v>TE SANITARIO 90 PVC 50 X 50 MM</v>
          </cell>
          <cell r="C672" t="str">
            <v>un</v>
          </cell>
          <cell r="D672">
            <v>11.62</v>
          </cell>
        </row>
        <row r="673">
          <cell r="A673" t="str">
            <v>161138U</v>
          </cell>
          <cell r="B673" t="str">
            <v>TE SANITARIO 90 PVC 75 X 50 MM</v>
          </cell>
          <cell r="C673" t="str">
            <v>un</v>
          </cell>
          <cell r="D673">
            <v>17.84</v>
          </cell>
        </row>
        <row r="674">
          <cell r="A674" t="str">
            <v>161139U</v>
          </cell>
          <cell r="B674" t="str">
            <v>TE SANITARIO 90 PVC 75 X 75 MM</v>
          </cell>
          <cell r="C674" t="str">
            <v>un</v>
          </cell>
          <cell r="D674">
            <v>20.18</v>
          </cell>
        </row>
        <row r="675">
          <cell r="A675" t="str">
            <v>161140U</v>
          </cell>
          <cell r="B675" t="str">
            <v>TE SANITARIO 90 PVC 100 X 50 MM</v>
          </cell>
          <cell r="C675" t="str">
            <v>un</v>
          </cell>
          <cell r="D675">
            <v>22.51</v>
          </cell>
        </row>
        <row r="676">
          <cell r="A676" t="str">
            <v>161141U</v>
          </cell>
          <cell r="B676" t="str">
            <v>TE SANITARIO 90 PVC 100 X 75 MM</v>
          </cell>
          <cell r="C676" t="str">
            <v>un</v>
          </cell>
          <cell r="D676">
            <v>23.53</v>
          </cell>
        </row>
        <row r="677">
          <cell r="A677" t="str">
            <v>161142U</v>
          </cell>
          <cell r="B677" t="str">
            <v>TE SANITARIO 90 PVC 100 X 100 MM</v>
          </cell>
          <cell r="C677" t="str">
            <v>un</v>
          </cell>
          <cell r="D677">
            <v>25.19</v>
          </cell>
        </row>
        <row r="678">
          <cell r="A678" t="str">
            <v>161143U</v>
          </cell>
          <cell r="B678" t="str">
            <v>BUCHA REDUCAO LONGA PVC 50 X 40 MM ESGOTO</v>
          </cell>
          <cell r="C678" t="str">
            <v>un</v>
          </cell>
          <cell r="D678">
            <v>5.73</v>
          </cell>
        </row>
        <row r="679">
          <cell r="A679" t="str">
            <v>161144U</v>
          </cell>
          <cell r="B679" t="str">
            <v>BUCHA REDUCAO LONGA PVC 75 X 50 MM ESGOTO</v>
          </cell>
          <cell r="C679" t="str">
            <v>un</v>
          </cell>
          <cell r="D679">
            <v>10.14</v>
          </cell>
        </row>
        <row r="680">
          <cell r="A680" t="str">
            <v>161145U</v>
          </cell>
          <cell r="B680" t="str">
            <v>REDUCAO EXCENTRICA PVC 75 X 50 MM ESGOTO</v>
          </cell>
          <cell r="C680" t="str">
            <v>un</v>
          </cell>
          <cell r="D680">
            <v>10.26</v>
          </cell>
        </row>
        <row r="681">
          <cell r="A681" t="str">
            <v>161146U</v>
          </cell>
          <cell r="B681" t="str">
            <v>REDUCAO EXCENTRICA PVC 100 X 50 MM ESGOTO</v>
          </cell>
          <cell r="C681" t="str">
            <v>un</v>
          </cell>
          <cell r="D681">
            <v>12.95</v>
          </cell>
        </row>
        <row r="682">
          <cell r="A682" t="str">
            <v>161147U</v>
          </cell>
          <cell r="B682" t="str">
            <v>REDUCAO EXCENTRICA PVC 100 X 75 MM ESGOTO</v>
          </cell>
          <cell r="C682" t="str">
            <v>un</v>
          </cell>
          <cell r="D682">
            <v>14.32</v>
          </cell>
        </row>
        <row r="683">
          <cell r="A683" t="str">
            <v>161148U</v>
          </cell>
          <cell r="B683" t="str">
            <v>PLUG PVC SOLDAVEL 50 MM ESGOTO</v>
          </cell>
          <cell r="C683" t="str">
            <v>un</v>
          </cell>
          <cell r="D683">
            <v>5.09</v>
          </cell>
        </row>
        <row r="684">
          <cell r="A684" t="str">
            <v>161149U</v>
          </cell>
          <cell r="B684" t="str">
            <v>PLUG PVC SOLDAVEL 75 MM ESGOTO</v>
          </cell>
          <cell r="C684" t="str">
            <v>un</v>
          </cell>
          <cell r="D684">
            <v>9.19</v>
          </cell>
        </row>
        <row r="685">
          <cell r="A685" t="str">
            <v>161150U</v>
          </cell>
          <cell r="B685" t="str">
            <v>PLUG PVC SOLDAVEL 100 MM ESGOTO</v>
          </cell>
          <cell r="C685" t="str">
            <v>un</v>
          </cell>
          <cell r="D685">
            <v>11.75</v>
          </cell>
        </row>
        <row r="686">
          <cell r="A686" t="str">
            <v>161151U</v>
          </cell>
          <cell r="B686" t="str">
            <v>CURVA LONGA 90 PVC 40 MM ESGOTO</v>
          </cell>
          <cell r="C686" t="str">
            <v>un</v>
          </cell>
          <cell r="D686">
            <v>6.86</v>
          </cell>
        </row>
        <row r="687">
          <cell r="A687" t="str">
            <v>161152U</v>
          </cell>
          <cell r="B687" t="str">
            <v>CURVA LONGA 90 PVC 50 MM ESGOTO</v>
          </cell>
          <cell r="C687" t="str">
            <v>un</v>
          </cell>
          <cell r="D687">
            <v>9.89</v>
          </cell>
        </row>
        <row r="688">
          <cell r="A688" t="str">
            <v>161153U</v>
          </cell>
          <cell r="B688" t="str">
            <v>CURVA LONGA 90 PVC 75 MM ESGOTO</v>
          </cell>
          <cell r="C688" t="str">
            <v>un</v>
          </cell>
          <cell r="D688">
            <v>21.63</v>
          </cell>
        </row>
        <row r="689">
          <cell r="A689" t="str">
            <v>161154U</v>
          </cell>
          <cell r="B689" t="str">
            <v>CURVA LONGA 90 PVC 100 MM ESGOTO</v>
          </cell>
          <cell r="C689" t="str">
            <v>un</v>
          </cell>
          <cell r="D689">
            <v>34.76</v>
          </cell>
        </row>
        <row r="690">
          <cell r="A690" t="str">
            <v>161155U</v>
          </cell>
          <cell r="B690" t="str">
            <v>CURVA LONGA 45 PVC 40 MM ESGOTO</v>
          </cell>
          <cell r="C690" t="str">
            <v>un</v>
          </cell>
          <cell r="D690">
            <v>6.02</v>
          </cell>
        </row>
        <row r="691">
          <cell r="A691" t="str">
            <v>161156U</v>
          </cell>
          <cell r="B691" t="str">
            <v>CURVA LONGA 45 PVC 50 MM ESGOTO</v>
          </cell>
          <cell r="C691" t="str">
            <v>un</v>
          </cell>
          <cell r="D691">
            <v>10.47</v>
          </cell>
        </row>
        <row r="692">
          <cell r="A692" t="str">
            <v>161157U</v>
          </cell>
          <cell r="B692" t="str">
            <v>CURVA LONGA 45 PVC 75 MM ESGOTO</v>
          </cell>
          <cell r="C692" t="str">
            <v>un</v>
          </cell>
          <cell r="D692">
            <v>20.97</v>
          </cell>
        </row>
        <row r="693">
          <cell r="A693" t="str">
            <v>161158U</v>
          </cell>
          <cell r="B693" t="str">
            <v>CURVA LONGA 45 PVC 100 MM ESGOTO</v>
          </cell>
          <cell r="C693" t="str">
            <v>un</v>
          </cell>
          <cell r="D693">
            <v>33.799999999999997</v>
          </cell>
        </row>
        <row r="694">
          <cell r="A694" t="str">
            <v>161159U</v>
          </cell>
          <cell r="B694" t="str">
            <v>CURVA CURTA 90 PVC 40 MM ESGOTO</v>
          </cell>
          <cell r="C694" t="str">
            <v>un</v>
          </cell>
          <cell r="D694">
            <v>6.38</v>
          </cell>
        </row>
        <row r="695">
          <cell r="A695" t="str">
            <v>161160U</v>
          </cell>
          <cell r="B695" t="str">
            <v>CURVA CURTA 90 PVC 50 MM ESGOTO</v>
          </cell>
          <cell r="C695" t="str">
            <v>un</v>
          </cell>
          <cell r="D695">
            <v>10.01</v>
          </cell>
        </row>
        <row r="696">
          <cell r="A696" t="str">
            <v>161161U</v>
          </cell>
          <cell r="B696" t="str">
            <v>CURVA CURTA 90 PVC 75 MM ESGOTO</v>
          </cell>
          <cell r="C696" t="str">
            <v>un</v>
          </cell>
          <cell r="D696">
            <v>18.739999999999998</v>
          </cell>
        </row>
        <row r="697">
          <cell r="A697" t="str">
            <v>161162U</v>
          </cell>
          <cell r="B697" t="str">
            <v>CURVA CURTA 90 PVC 100 MM ESGOTO</v>
          </cell>
          <cell r="C697" t="str">
            <v>un</v>
          </cell>
          <cell r="D697">
            <v>22.49</v>
          </cell>
        </row>
        <row r="698">
          <cell r="A698" t="str">
            <v>161163U</v>
          </cell>
          <cell r="B698" t="str">
            <v>CURVA CURTA 45 PVC 40 MM ESGOTO</v>
          </cell>
          <cell r="C698" t="str">
            <v>un</v>
          </cell>
          <cell r="D698">
            <v>6.7</v>
          </cell>
        </row>
        <row r="699">
          <cell r="A699" t="str">
            <v>161164U</v>
          </cell>
          <cell r="B699" t="str">
            <v>CURVA CURTA 45 PVC 100 MM ESGOTO</v>
          </cell>
          <cell r="C699" t="str">
            <v>un</v>
          </cell>
          <cell r="D699">
            <v>25.51</v>
          </cell>
        </row>
        <row r="700">
          <cell r="A700" t="str">
            <v>161165U</v>
          </cell>
          <cell r="B700" t="str">
            <v>CX. SIF. REDONDA C/ GRELHA CROMADA 100X100X40 MM</v>
          </cell>
          <cell r="C700" t="str">
            <v>un</v>
          </cell>
          <cell r="D700">
            <v>40.24</v>
          </cell>
        </row>
        <row r="701">
          <cell r="A701" t="str">
            <v>161166U</v>
          </cell>
          <cell r="B701" t="str">
            <v>CX. SIF. REDONDA C/ GRELHA CROMADA 100X100X50 MM</v>
          </cell>
          <cell r="C701" t="str">
            <v>un</v>
          </cell>
          <cell r="D701">
            <v>40</v>
          </cell>
        </row>
        <row r="702">
          <cell r="A702" t="str">
            <v>161167U</v>
          </cell>
          <cell r="B702" t="str">
            <v>CX. SIF. REDONDA C/ GRELHA CROMADA 100X150X50 MM</v>
          </cell>
          <cell r="C702" t="str">
            <v>un</v>
          </cell>
          <cell r="D702">
            <v>44.82</v>
          </cell>
        </row>
        <row r="703">
          <cell r="A703" t="str">
            <v>161168U</v>
          </cell>
          <cell r="B703" t="str">
            <v>CX. SIF. REDONDA C/ GRELHA CROMADA 150X150X50 MM</v>
          </cell>
          <cell r="C703" t="str">
            <v>un</v>
          </cell>
          <cell r="D703">
            <v>55.64</v>
          </cell>
        </row>
        <row r="704">
          <cell r="A704" t="str">
            <v>161169U</v>
          </cell>
          <cell r="B704" t="str">
            <v>CX. SIF. REDONDA C/ GRELHA CROMADA 150X185X75 MM</v>
          </cell>
          <cell r="C704" t="str">
            <v>un</v>
          </cell>
          <cell r="D704">
            <v>58.17</v>
          </cell>
        </row>
        <row r="705">
          <cell r="A705" t="str">
            <v>161170U</v>
          </cell>
          <cell r="B705" t="str">
            <v>CX. SIFONADA C/ TAMPA CEGA 150 X 150 X 50 MM</v>
          </cell>
          <cell r="C705" t="str">
            <v>un</v>
          </cell>
          <cell r="D705">
            <v>46.62</v>
          </cell>
        </row>
        <row r="706">
          <cell r="A706" t="str">
            <v>161171U</v>
          </cell>
          <cell r="B706" t="str">
            <v>CX. SIF. REDONDA C/ GRELHA CROMADA 150X185X50 MM</v>
          </cell>
          <cell r="C706" t="str">
            <v>un</v>
          </cell>
          <cell r="D706">
            <v>57.18</v>
          </cell>
        </row>
        <row r="707">
          <cell r="A707" t="str">
            <v>161172U</v>
          </cell>
          <cell r="B707" t="str">
            <v>CX. SIF. REDONDA C/ GRELHA CROMADA 150X150X75 MM</v>
          </cell>
          <cell r="C707" t="str">
            <v>un</v>
          </cell>
          <cell r="D707">
            <v>55.14</v>
          </cell>
        </row>
        <row r="708">
          <cell r="A708" t="str">
            <v>161180U</v>
          </cell>
          <cell r="B708" t="str">
            <v>VEDACAO SAIDA DE VASO SANITARIO PVC 100 MM</v>
          </cell>
          <cell r="C708" t="str">
            <v>un</v>
          </cell>
          <cell r="D708">
            <v>12.68</v>
          </cell>
        </row>
        <row r="709">
          <cell r="A709" t="str">
            <v>161181U</v>
          </cell>
          <cell r="B709" t="str">
            <v>LIGACAO PARA SAIDA DE VASO SANITARIO PVC 100 MM</v>
          </cell>
          <cell r="C709" t="str">
            <v>un</v>
          </cell>
          <cell r="D709">
            <v>8.84</v>
          </cell>
        </row>
        <row r="710">
          <cell r="A710" t="str">
            <v>161182U</v>
          </cell>
          <cell r="B710" t="str">
            <v>ADAPTADOR P/ SIFAO PVC 11/2" X 40 MM</v>
          </cell>
          <cell r="C710" t="str">
            <v>un</v>
          </cell>
          <cell r="D710">
            <v>5.49</v>
          </cell>
        </row>
        <row r="711">
          <cell r="A711" t="str">
            <v>161190U</v>
          </cell>
          <cell r="B711" t="str">
            <v>TUBO PVC RIGIDO C/ PONTA E BOLSA 150 MM</v>
          </cell>
          <cell r="C711" t="str">
            <v>m</v>
          </cell>
          <cell r="D711">
            <v>28.62</v>
          </cell>
        </row>
        <row r="712">
          <cell r="A712" t="str">
            <v>161191U</v>
          </cell>
          <cell r="B712" t="str">
            <v>JOELHO 45 PVC 150 MM ESGOTO</v>
          </cell>
          <cell r="C712" t="str">
            <v>un</v>
          </cell>
          <cell r="D712">
            <v>41.77</v>
          </cell>
        </row>
        <row r="713">
          <cell r="A713" t="str">
            <v>161192U</v>
          </cell>
          <cell r="B713" t="str">
            <v>JOELHO 90 PVC 150 MM ESGOTO</v>
          </cell>
          <cell r="C713" t="str">
            <v>un</v>
          </cell>
          <cell r="D713">
            <v>41.29</v>
          </cell>
        </row>
        <row r="714">
          <cell r="A714" t="str">
            <v>161193U</v>
          </cell>
          <cell r="B714" t="str">
            <v>CURVA LONGA 90 PVC 150 MM ESGOTO</v>
          </cell>
          <cell r="C714" t="str">
            <v>un</v>
          </cell>
          <cell r="D714">
            <v>90.74</v>
          </cell>
        </row>
        <row r="715">
          <cell r="A715" t="str">
            <v>161194U</v>
          </cell>
          <cell r="B715" t="str">
            <v>CURVA LONGA 45 PVC 150 MM ESGOTO</v>
          </cell>
          <cell r="C715" t="str">
            <v>un</v>
          </cell>
          <cell r="D715">
            <v>87.61</v>
          </cell>
        </row>
        <row r="716">
          <cell r="A716" t="str">
            <v>161195U</v>
          </cell>
          <cell r="B716" t="str">
            <v>TE SANITARIO 90 PVC 150 X 100 MM ESGOTO</v>
          </cell>
          <cell r="C716" t="str">
            <v>un</v>
          </cell>
          <cell r="D716">
            <v>50.73</v>
          </cell>
        </row>
        <row r="717">
          <cell r="A717" t="str">
            <v>161196U</v>
          </cell>
          <cell r="B717" t="str">
            <v>TE SANITARIO 90 PVC 150 X 150 MM ESGOTO</v>
          </cell>
          <cell r="C717" t="str">
            <v>un</v>
          </cell>
          <cell r="D717">
            <v>53.74</v>
          </cell>
        </row>
        <row r="718">
          <cell r="A718" t="str">
            <v>161197U</v>
          </cell>
          <cell r="B718" t="str">
            <v>ANEL DE BORRACHA 150 MM</v>
          </cell>
          <cell r="C718" t="str">
            <v>un</v>
          </cell>
          <cell r="D718">
            <v>5.77</v>
          </cell>
        </row>
        <row r="719">
          <cell r="A719" t="str">
            <v>161201U</v>
          </cell>
          <cell r="B719" t="str">
            <v>CAP PVC SOLDAVEL 40 MM ESGOTO</v>
          </cell>
          <cell r="C719" t="str">
            <v>un</v>
          </cell>
          <cell r="D719">
            <v>5.0199999999999996</v>
          </cell>
        </row>
        <row r="720">
          <cell r="A720" t="str">
            <v>161202U</v>
          </cell>
          <cell r="B720" t="str">
            <v>CAP PVC SOLDAVEL 50 MM ESGOTO</v>
          </cell>
          <cell r="C720" t="str">
            <v>un</v>
          </cell>
          <cell r="D720">
            <v>5.93</v>
          </cell>
        </row>
        <row r="721">
          <cell r="A721" t="str">
            <v>161203U</v>
          </cell>
          <cell r="B721" t="str">
            <v>CAP PVC SOLDAVEL 75 MM ESGOTO</v>
          </cell>
          <cell r="C721" t="str">
            <v>un</v>
          </cell>
          <cell r="D721">
            <v>13.28</v>
          </cell>
        </row>
        <row r="722">
          <cell r="A722" t="str">
            <v>161204U</v>
          </cell>
          <cell r="B722" t="str">
            <v>CAP PVC SOLDAVEL 100 MM ESGOTO</v>
          </cell>
          <cell r="C722" t="str">
            <v>un</v>
          </cell>
          <cell r="D722">
            <v>16.329999999999998</v>
          </cell>
        </row>
        <row r="723">
          <cell r="A723" t="str">
            <v>161205U</v>
          </cell>
          <cell r="B723" t="str">
            <v>JUNCAO SIMPLES 45 PVC 40 X 40 MM ESGOTO</v>
          </cell>
          <cell r="C723" t="str">
            <v>un</v>
          </cell>
          <cell r="D723">
            <v>8.8800000000000008</v>
          </cell>
        </row>
        <row r="724">
          <cell r="A724" t="str">
            <v>161206U</v>
          </cell>
          <cell r="B724" t="str">
            <v>JUNCAO INVERTIDA PVC 100 X 75 MM ESGOTO</v>
          </cell>
          <cell r="C724" t="str">
            <v>un</v>
          </cell>
          <cell r="D724">
            <v>32.68</v>
          </cell>
        </row>
        <row r="725">
          <cell r="A725" t="str">
            <v>161207U</v>
          </cell>
          <cell r="B725" t="str">
            <v>JUNCAO INVERTIDA PVC 100X100 MM ESGOTO</v>
          </cell>
          <cell r="C725" t="str">
            <v>un</v>
          </cell>
          <cell r="D725">
            <v>41.87</v>
          </cell>
        </row>
        <row r="726">
          <cell r="A726">
            <v>161300</v>
          </cell>
          <cell r="B726" t="str">
            <v>PONTO DE ESGOTO</v>
          </cell>
        </row>
        <row r="727">
          <cell r="A727" t="str">
            <v>161301U</v>
          </cell>
          <cell r="B727" t="str">
            <v>PONTO DE ESGOTO</v>
          </cell>
          <cell r="C727" t="str">
            <v>un</v>
          </cell>
          <cell r="D727">
            <v>157.09</v>
          </cell>
        </row>
        <row r="728">
          <cell r="A728">
            <v>161600</v>
          </cell>
          <cell r="B728" t="str">
            <v>FOSSAS E SUMIDOUROS</v>
          </cell>
        </row>
        <row r="729">
          <cell r="A729" t="str">
            <v>161601U</v>
          </cell>
          <cell r="B729" t="str">
            <v>FOSSA SEPTICA COM CAPACIDADE PARA ATE 8 PESSOAS</v>
          </cell>
          <cell r="C729" t="str">
            <v>un</v>
          </cell>
          <cell r="D729">
            <v>215.48</v>
          </cell>
        </row>
        <row r="730">
          <cell r="A730" t="str">
            <v>161602U</v>
          </cell>
          <cell r="B730" t="str">
            <v>FOSSA SEPTICA COM CAPACIDADE PARA ATE 12 PESSOAS</v>
          </cell>
          <cell r="C730" t="str">
            <v>un</v>
          </cell>
          <cell r="D730">
            <v>264.33</v>
          </cell>
        </row>
        <row r="731">
          <cell r="A731" t="str">
            <v>161603U</v>
          </cell>
          <cell r="B731" t="str">
            <v>FOSSA SEPTICA COM CAPACIDADE PARA ATE 15 PESSOAS</v>
          </cell>
          <cell r="C731" t="str">
            <v>un</v>
          </cell>
          <cell r="D731">
            <v>267.22000000000003</v>
          </cell>
        </row>
        <row r="732">
          <cell r="A732" t="str">
            <v>161604U</v>
          </cell>
          <cell r="B732" t="str">
            <v>POCO SUMIDOURO P/ FOSSA SEPTICA ATE 15 PESSOAS</v>
          </cell>
          <cell r="C732" t="str">
            <v>un</v>
          </cell>
          <cell r="D732">
            <v>506.13</v>
          </cell>
        </row>
        <row r="733">
          <cell r="A733" t="str">
            <v>161605U</v>
          </cell>
          <cell r="B733" t="str">
            <v>FOSSA SEPTICA COM CAPACIDADE PARA ATE 50 PESSOAS</v>
          </cell>
          <cell r="C733" t="str">
            <v>un</v>
          </cell>
          <cell r="D733">
            <v>1197.01</v>
          </cell>
        </row>
        <row r="734">
          <cell r="A734" t="str">
            <v>161606U</v>
          </cell>
          <cell r="B734" t="str">
            <v>POCO SUMIDOURO P/ FOSSA SEPTICA ATE 50 PESSOAS</v>
          </cell>
          <cell r="C734" t="str">
            <v>un</v>
          </cell>
          <cell r="D734">
            <v>1391.94</v>
          </cell>
        </row>
        <row r="735">
          <cell r="A735" t="str">
            <v>161607U</v>
          </cell>
          <cell r="B735" t="str">
            <v>FOSSA SEPTICA COM CAPACIDADE P/ ATE 150 PESSOAS</v>
          </cell>
          <cell r="C735" t="str">
            <v>un</v>
          </cell>
          <cell r="D735">
            <v>3827.51</v>
          </cell>
        </row>
        <row r="736">
          <cell r="A736" t="str">
            <v>161608U</v>
          </cell>
          <cell r="B736" t="str">
            <v>POCO SUMIDOURO P/ FOSSA SEPTICA DE ATE 150 PESSOAS</v>
          </cell>
          <cell r="C736" t="str">
            <v>un</v>
          </cell>
          <cell r="D736">
            <v>2413.2399999999998</v>
          </cell>
        </row>
        <row r="737">
          <cell r="A737">
            <v>162000</v>
          </cell>
          <cell r="B737" t="str">
            <v>REDE DE ÁGUA PLUVIAIS</v>
          </cell>
        </row>
        <row r="738">
          <cell r="A738">
            <v>162200</v>
          </cell>
          <cell r="B738" t="str">
            <v>TUBOS E CONEXÕES DE CERÂMICA</v>
          </cell>
        </row>
        <row r="739">
          <cell r="A739" t="str">
            <v>162201U</v>
          </cell>
          <cell r="B739" t="str">
            <v>MANILHA DE BARRO GLASURADA 100 MM (4")</v>
          </cell>
          <cell r="C739" t="str">
            <v>m</v>
          </cell>
          <cell r="D739">
            <v>16.77</v>
          </cell>
        </row>
        <row r="740">
          <cell r="A740" t="str">
            <v>162202U</v>
          </cell>
          <cell r="B740" t="str">
            <v>MANILHA DE BARRO GLASURADA 150 MM (6")</v>
          </cell>
          <cell r="C740" t="str">
            <v>m</v>
          </cell>
          <cell r="D740">
            <v>24.82</v>
          </cell>
        </row>
        <row r="741">
          <cell r="A741" t="str">
            <v>162203U</v>
          </cell>
          <cell r="B741" t="str">
            <v>CURVA DE BARRO GLASURADA 100 MM (4")</v>
          </cell>
          <cell r="C741" t="str">
            <v>m</v>
          </cell>
          <cell r="D741">
            <v>26.23</v>
          </cell>
        </row>
        <row r="742">
          <cell r="A742" t="str">
            <v>162204U</v>
          </cell>
          <cell r="B742" t="str">
            <v>CURVA DE BARRO GLASURADA 150 MM (6")</v>
          </cell>
          <cell r="C742" t="str">
            <v>m</v>
          </cell>
          <cell r="D742">
            <v>32.58</v>
          </cell>
        </row>
        <row r="743">
          <cell r="A743" t="str">
            <v>162206U</v>
          </cell>
          <cell r="B743" t="str">
            <v>MANILHA DE BARRO C/FUROS PARA DRENO 100 MM (4")</v>
          </cell>
          <cell r="C743" t="str">
            <v>m</v>
          </cell>
          <cell r="D743">
            <v>18.41</v>
          </cell>
        </row>
        <row r="744">
          <cell r="A744" t="str">
            <v>162207U</v>
          </cell>
          <cell r="B744" t="str">
            <v>MANILHA DE BARRO C/FUROS PARA DRENO 150 MM (6")</v>
          </cell>
          <cell r="C744" t="str">
            <v>m</v>
          </cell>
          <cell r="D744">
            <v>29.12</v>
          </cell>
        </row>
        <row r="745">
          <cell r="A745">
            <v>162400</v>
          </cell>
          <cell r="B745" t="str">
            <v>TUBOS DE CONCRETO</v>
          </cell>
        </row>
        <row r="746">
          <cell r="A746" t="str">
            <v>162401U</v>
          </cell>
          <cell r="B746" t="str">
            <v>FORNEC. E ASSENT. TUBO DE CONCRETO D=0,20M SIMPLES</v>
          </cell>
          <cell r="C746" t="str">
            <v>m</v>
          </cell>
          <cell r="D746">
            <v>22.45</v>
          </cell>
        </row>
        <row r="747">
          <cell r="A747" t="str">
            <v>162402U</v>
          </cell>
          <cell r="B747" t="str">
            <v>FORNEC. ASSENT. 1/2 TUBO CONCRETO D=0,20M SIMPLES</v>
          </cell>
          <cell r="C747" t="str">
            <v>m</v>
          </cell>
          <cell r="D747">
            <v>20.260000000000002</v>
          </cell>
        </row>
        <row r="748">
          <cell r="A748" t="str">
            <v>162403U</v>
          </cell>
          <cell r="B748" t="str">
            <v>FORNEC. E ASSENT. TUBO DE CONCRETO D=0,30M SIMPLES</v>
          </cell>
          <cell r="C748" t="str">
            <v>m</v>
          </cell>
          <cell r="D748">
            <v>26.54</v>
          </cell>
        </row>
        <row r="749">
          <cell r="A749" t="str">
            <v>162404U</v>
          </cell>
          <cell r="B749" t="str">
            <v>FORNEC. ASSENT. 1/2 TUBO CONCRETO D=0,30M SIMPLES</v>
          </cell>
          <cell r="C749" t="str">
            <v>m</v>
          </cell>
          <cell r="D749">
            <v>22.67</v>
          </cell>
        </row>
        <row r="750">
          <cell r="A750">
            <v>170000</v>
          </cell>
          <cell r="B750" t="str">
            <v>INSTALAÇÃO DE PREVENÇÃO CONTRA INCÊNDIOS</v>
          </cell>
        </row>
        <row r="751">
          <cell r="A751">
            <v>170500</v>
          </cell>
          <cell r="B751" t="str">
            <v>EXTINTORES</v>
          </cell>
        </row>
        <row r="752">
          <cell r="A752" t="str">
            <v>170501U</v>
          </cell>
          <cell r="B752" t="str">
            <v>EXTINTOR DE PO QUIMICO 4 KG</v>
          </cell>
          <cell r="C752" t="str">
            <v>un</v>
          </cell>
          <cell r="D752">
            <v>113.84</v>
          </cell>
        </row>
        <row r="753">
          <cell r="A753" t="str">
            <v>170502U</v>
          </cell>
          <cell r="B753" t="str">
            <v>EXTINTOR DE PO QUIMICO 6 KG</v>
          </cell>
          <cell r="C753" t="str">
            <v>un</v>
          </cell>
          <cell r="D753">
            <v>130.68</v>
          </cell>
        </row>
        <row r="754">
          <cell r="A754" t="str">
            <v>170503U</v>
          </cell>
          <cell r="B754" t="str">
            <v>EXTINTOR DE PO QUIMICO 12 KG</v>
          </cell>
          <cell r="C754" t="str">
            <v>un</v>
          </cell>
          <cell r="D754">
            <v>165.57</v>
          </cell>
        </row>
        <row r="755">
          <cell r="A755" t="str">
            <v>170504U</v>
          </cell>
          <cell r="B755" t="str">
            <v>EXTINTOR DE GAS CARBONICO 6 KG (CO2)</v>
          </cell>
          <cell r="C755" t="str">
            <v>un</v>
          </cell>
          <cell r="D755">
            <v>458.77</v>
          </cell>
        </row>
        <row r="756">
          <cell r="A756" t="str">
            <v>170505U</v>
          </cell>
          <cell r="B756" t="str">
            <v>EXTINTOR DE AGUA PRESSURIZADA 10 LITROS</v>
          </cell>
          <cell r="C756" t="str">
            <v>un</v>
          </cell>
          <cell r="D756">
            <v>125.87</v>
          </cell>
        </row>
        <row r="757">
          <cell r="A757">
            <v>180000</v>
          </cell>
          <cell r="B757" t="str">
            <v>INSTALAÇÕES ELÉTRICAS</v>
          </cell>
        </row>
        <row r="758">
          <cell r="A758">
            <v>180100</v>
          </cell>
          <cell r="B758" t="str">
            <v>ENTRADA DE ENERGIA</v>
          </cell>
        </row>
        <row r="759">
          <cell r="A759" t="str">
            <v>180101U</v>
          </cell>
          <cell r="B759" t="str">
            <v>POSTE CONCRETO PADRAO COPEL H= 7,60 M 100 DAN</v>
          </cell>
          <cell r="C759" t="str">
            <v>un</v>
          </cell>
          <cell r="D759">
            <v>470.69</v>
          </cell>
        </row>
        <row r="760">
          <cell r="A760" t="str">
            <v>180102U</v>
          </cell>
          <cell r="B760" t="str">
            <v>POSTE CONCRETO PADRAO COPEL H= 7,60 M 200 DAN</v>
          </cell>
          <cell r="C760" t="str">
            <v>un</v>
          </cell>
          <cell r="D760">
            <v>518.80999999999995</v>
          </cell>
        </row>
        <row r="761">
          <cell r="A761" t="str">
            <v>180103U</v>
          </cell>
          <cell r="B761" t="str">
            <v>POSTE CONCRETO PADRAO COPEL H= 7,60 M 300 DAN</v>
          </cell>
          <cell r="C761" t="str">
            <v>un</v>
          </cell>
          <cell r="D761">
            <v>639.12</v>
          </cell>
        </row>
        <row r="762">
          <cell r="A762" t="str">
            <v>180104U</v>
          </cell>
          <cell r="B762" t="str">
            <v>POSTE CONCRETO PADRAO COPEL H= 7,60 M 400 DAN</v>
          </cell>
          <cell r="C762" t="str">
            <v>un</v>
          </cell>
          <cell r="D762">
            <v>699.28</v>
          </cell>
        </row>
        <row r="763">
          <cell r="A763" t="str">
            <v>180105U</v>
          </cell>
          <cell r="B763" t="str">
            <v>ARMACAO PRESBOW C/ 4 ESTRIBOS E 4 ROLDANAS</v>
          </cell>
          <cell r="C763" t="str">
            <v>un</v>
          </cell>
          <cell r="D763">
            <v>69.290000000000006</v>
          </cell>
        </row>
        <row r="764">
          <cell r="A764" t="str">
            <v>180106U</v>
          </cell>
          <cell r="B764" t="str">
            <v>PARAFUSO GALV.16 MM CABECA E PORCA QUADRADA 200 MM</v>
          </cell>
          <cell r="C764" t="str">
            <v>un</v>
          </cell>
          <cell r="D764">
            <v>5.46</v>
          </cell>
        </row>
        <row r="765">
          <cell r="A765" t="str">
            <v>180107U</v>
          </cell>
          <cell r="B765" t="str">
            <v>CURVA 135 P/ ELETRODUTO PVC 50 MM</v>
          </cell>
          <cell r="C765" t="str">
            <v>un</v>
          </cell>
          <cell r="D765">
            <v>12.16</v>
          </cell>
        </row>
        <row r="766">
          <cell r="A766" t="str">
            <v>180108U</v>
          </cell>
          <cell r="B766" t="str">
            <v>CURVA 135 P/ ELETRODUTO PVC 19 MM</v>
          </cell>
          <cell r="C766" t="str">
            <v>un</v>
          </cell>
          <cell r="D766">
            <v>3.69</v>
          </cell>
        </row>
        <row r="767">
          <cell r="A767" t="str">
            <v>180109U</v>
          </cell>
          <cell r="B767" t="str">
            <v>CONECTOR SPLIT-BOLT P/ CONDUTOR 10 MM2</v>
          </cell>
          <cell r="C767" t="str">
            <v>un</v>
          </cell>
          <cell r="D767">
            <v>3.73</v>
          </cell>
        </row>
        <row r="768">
          <cell r="A768" t="str">
            <v>180110U</v>
          </cell>
          <cell r="B768" t="str">
            <v>CONECTOR SPLIT-BOLT P/ CONDUTOR 25 MM2</v>
          </cell>
          <cell r="C768" t="str">
            <v>un</v>
          </cell>
          <cell r="D768">
            <v>5.62</v>
          </cell>
        </row>
        <row r="769">
          <cell r="A769" t="str">
            <v>180111U</v>
          </cell>
          <cell r="B769" t="str">
            <v>CONECTOR SPLIT-BOLT P/ CONDUTOR 35 MM2</v>
          </cell>
          <cell r="C769" t="str">
            <v>un</v>
          </cell>
          <cell r="D769">
            <v>7.41</v>
          </cell>
        </row>
        <row r="770">
          <cell r="A770" t="str">
            <v>180112U</v>
          </cell>
          <cell r="B770" t="str">
            <v>CONECTOR SPLIT-BOLT P/ CONDUTOR 50 MM2</v>
          </cell>
          <cell r="C770" t="str">
            <v>un</v>
          </cell>
          <cell r="D770">
            <v>9.8800000000000008</v>
          </cell>
        </row>
        <row r="771">
          <cell r="A771" t="str">
            <v>180113U</v>
          </cell>
          <cell r="B771" t="str">
            <v>CONECTOR SPLIT-BOLT P/ CONDUTOR 70 MM2</v>
          </cell>
          <cell r="C771" t="str">
            <v>un</v>
          </cell>
          <cell r="D771">
            <v>13.31</v>
          </cell>
        </row>
        <row r="772">
          <cell r="A772" t="str">
            <v>180114U</v>
          </cell>
          <cell r="B772" t="str">
            <v>CONECTOR SPLIT-BOLT P/ CONDUTOR 95 MM2</v>
          </cell>
          <cell r="C772" t="str">
            <v>un</v>
          </cell>
          <cell r="D772">
            <v>21.23</v>
          </cell>
        </row>
        <row r="773">
          <cell r="A773" t="str">
            <v>180118U</v>
          </cell>
          <cell r="B773" t="str">
            <v>ARAME GUIA N. 14</v>
          </cell>
          <cell r="C773" t="str">
            <v>kg</v>
          </cell>
          <cell r="D773">
            <v>13.14</v>
          </cell>
        </row>
        <row r="774">
          <cell r="A774" t="str">
            <v>180119U</v>
          </cell>
          <cell r="B774" t="str">
            <v>ARAME GUIA N. 14</v>
          </cell>
          <cell r="C774" t="str">
            <v>m</v>
          </cell>
          <cell r="D774">
            <v>0.54</v>
          </cell>
        </row>
        <row r="775">
          <cell r="A775" t="str">
            <v>180120U</v>
          </cell>
          <cell r="B775" t="str">
            <v>CAIXA CN PADRAO COPEL 50X40X20 CM C/ DISP.P/ LACRE</v>
          </cell>
          <cell r="C775" t="str">
            <v>un</v>
          </cell>
          <cell r="D775">
            <v>127.07</v>
          </cell>
        </row>
        <row r="776">
          <cell r="A776" t="str">
            <v>180121U</v>
          </cell>
          <cell r="B776" t="str">
            <v>CAIXA METALICA 4" X 4" QUADRADA C/ ESPELHO CEGO</v>
          </cell>
          <cell r="C776" t="str">
            <v>un</v>
          </cell>
          <cell r="D776">
            <v>8.81</v>
          </cell>
        </row>
        <row r="777">
          <cell r="A777" t="str">
            <v>180122U</v>
          </cell>
          <cell r="B777" t="str">
            <v>HASTE ATERRAMENTO COPPERWELD 5/8"X3,0M E TERMINAIS</v>
          </cell>
          <cell r="C777" t="str">
            <v>un</v>
          </cell>
          <cell r="D777">
            <v>48.15</v>
          </cell>
        </row>
        <row r="778">
          <cell r="A778" t="str">
            <v>180123U</v>
          </cell>
          <cell r="B778" t="str">
            <v>CONDUTOR DE COBRE NU 16 MM2</v>
          </cell>
          <cell r="C778" t="str">
            <v>m</v>
          </cell>
          <cell r="D778">
            <v>8</v>
          </cell>
        </row>
        <row r="779">
          <cell r="A779" t="str">
            <v>180124U</v>
          </cell>
          <cell r="B779" t="str">
            <v>CONDUTOR DE COBRE NU 25 MM2</v>
          </cell>
          <cell r="C779" t="str">
            <v>m</v>
          </cell>
          <cell r="D779">
            <v>10.62</v>
          </cell>
        </row>
        <row r="780">
          <cell r="A780" t="str">
            <v>180125U</v>
          </cell>
          <cell r="B780" t="str">
            <v>CONDUTOR DE COBRE NU 35 MM2</v>
          </cell>
          <cell r="C780" t="str">
            <v>m</v>
          </cell>
          <cell r="D780">
            <v>13.93</v>
          </cell>
        </row>
        <row r="781">
          <cell r="A781" t="str">
            <v>180126U</v>
          </cell>
          <cell r="B781" t="str">
            <v>CONDUTOR DE COBRE NU 50 MM2</v>
          </cell>
          <cell r="C781" t="str">
            <v>m</v>
          </cell>
          <cell r="D781">
            <v>19.5</v>
          </cell>
        </row>
        <row r="782">
          <cell r="A782" t="str">
            <v>180127U</v>
          </cell>
          <cell r="B782" t="str">
            <v>CONDUTOR DE COBRE NU 70 MM2</v>
          </cell>
          <cell r="C782" t="str">
            <v>m</v>
          </cell>
          <cell r="D782">
            <v>26.61</v>
          </cell>
        </row>
        <row r="783">
          <cell r="A783" t="str">
            <v>180128U</v>
          </cell>
          <cell r="B783" t="str">
            <v>CAIXA DE MEDICAO TIPO DN PADRAO NACIONAL</v>
          </cell>
          <cell r="C783" t="str">
            <v>un</v>
          </cell>
          <cell r="D783">
            <v>310.45</v>
          </cell>
        </row>
        <row r="784">
          <cell r="A784" t="str">
            <v>180129U</v>
          </cell>
          <cell r="B784" t="str">
            <v>CAIXA DE MEDICAO TIPO EN PADRAO NACIONAL</v>
          </cell>
          <cell r="C784" t="str">
            <v>un</v>
          </cell>
          <cell r="D784">
            <v>329.36</v>
          </cell>
        </row>
        <row r="785">
          <cell r="A785" t="str">
            <v>180130U</v>
          </cell>
          <cell r="B785" t="str">
            <v>CAIXA DE MEDICAO TIPO FN PADRAO NACIONAL</v>
          </cell>
          <cell r="C785" t="str">
            <v>un</v>
          </cell>
          <cell r="D785">
            <v>377.82</v>
          </cell>
        </row>
        <row r="786">
          <cell r="A786" t="str">
            <v>180131U</v>
          </cell>
          <cell r="B786" t="str">
            <v>CAIXA DE MEDICAO TIPO GN PADRAO NACIONAL</v>
          </cell>
          <cell r="C786" t="str">
            <v>un</v>
          </cell>
          <cell r="D786">
            <v>338.36</v>
          </cell>
        </row>
        <row r="787">
          <cell r="A787" t="str">
            <v>180132U</v>
          </cell>
          <cell r="B787" t="str">
            <v>BRACADEIRA METALICA TIPO U D= 1/2"</v>
          </cell>
          <cell r="C787" t="str">
            <v>un</v>
          </cell>
          <cell r="D787">
            <v>0.46</v>
          </cell>
        </row>
        <row r="788">
          <cell r="A788" t="str">
            <v>180133U</v>
          </cell>
          <cell r="B788" t="str">
            <v>BRACADEIRA METALICA TIPO U D= 3/4"</v>
          </cell>
          <cell r="C788" t="str">
            <v>un</v>
          </cell>
          <cell r="D788">
            <v>0.57999999999999996</v>
          </cell>
        </row>
        <row r="789">
          <cell r="A789" t="str">
            <v>180134U</v>
          </cell>
          <cell r="B789" t="str">
            <v>BRACADEIRA METALICA TIPO U D= 1"</v>
          </cell>
          <cell r="C789" t="str">
            <v>un</v>
          </cell>
          <cell r="D789">
            <v>0.91</v>
          </cell>
        </row>
        <row r="790">
          <cell r="A790" t="str">
            <v>180135U</v>
          </cell>
          <cell r="B790" t="str">
            <v>BRACADEIRA METALICA TIPO U D= 11/4"</v>
          </cell>
          <cell r="C790" t="str">
            <v>un</v>
          </cell>
          <cell r="D790">
            <v>1.4</v>
          </cell>
        </row>
        <row r="791">
          <cell r="A791" t="str">
            <v>180136U</v>
          </cell>
          <cell r="B791" t="str">
            <v>BRACADEIRA METALICA TIPO U D= 11/2"</v>
          </cell>
          <cell r="C791" t="str">
            <v>un</v>
          </cell>
          <cell r="D791">
            <v>1.52</v>
          </cell>
        </row>
        <row r="792">
          <cell r="A792" t="str">
            <v>180137U</v>
          </cell>
          <cell r="B792" t="str">
            <v>BRACADEIRA METALICA TIPO U D= 2"</v>
          </cell>
          <cell r="C792" t="str">
            <v>un</v>
          </cell>
          <cell r="D792">
            <v>2.14</v>
          </cell>
        </row>
        <row r="793">
          <cell r="A793" t="str">
            <v>180138U</v>
          </cell>
          <cell r="B793" t="str">
            <v>BRACADEIRA METALICA TIPO U D= 21/2"</v>
          </cell>
          <cell r="C793" t="str">
            <v>un</v>
          </cell>
          <cell r="D793">
            <v>2.8</v>
          </cell>
        </row>
        <row r="794">
          <cell r="A794" t="str">
            <v>180139U</v>
          </cell>
          <cell r="B794" t="str">
            <v>BRACADEIRA METALICA TIPO U D= 3"</v>
          </cell>
          <cell r="C794" t="str">
            <v>un</v>
          </cell>
          <cell r="D794">
            <v>3.5</v>
          </cell>
        </row>
        <row r="795">
          <cell r="A795" t="str">
            <v>180140U</v>
          </cell>
          <cell r="B795" t="str">
            <v>BRACADEIRA METALICA TIPO U D= 4"</v>
          </cell>
          <cell r="C795" t="str">
            <v>un</v>
          </cell>
          <cell r="D795">
            <v>5.22</v>
          </cell>
        </row>
        <row r="796">
          <cell r="A796" t="str">
            <v>180141U</v>
          </cell>
          <cell r="B796" t="str">
            <v>BRACADEIRA METALICA TIPO D D= 1/2"</v>
          </cell>
          <cell r="C796" t="str">
            <v>un</v>
          </cell>
          <cell r="D796">
            <v>0.67</v>
          </cell>
        </row>
        <row r="797">
          <cell r="A797" t="str">
            <v>180142U</v>
          </cell>
          <cell r="B797" t="str">
            <v>BRACADEIRA METALICA TIPO D D= 3/4"</v>
          </cell>
          <cell r="C797" t="str">
            <v>un</v>
          </cell>
          <cell r="D797">
            <v>0.81</v>
          </cell>
        </row>
        <row r="798">
          <cell r="A798" t="str">
            <v>180143U</v>
          </cell>
          <cell r="B798" t="str">
            <v>BRACADEIRA METALICA TIPO D D= 1"</v>
          </cell>
          <cell r="C798" t="str">
            <v>un</v>
          </cell>
          <cell r="D798">
            <v>1.26</v>
          </cell>
        </row>
        <row r="799">
          <cell r="A799" t="str">
            <v>180144U</v>
          </cell>
          <cell r="B799" t="str">
            <v>BRACADEIRA METALICA TIPO D D= 11/4"</v>
          </cell>
          <cell r="C799" t="str">
            <v>un</v>
          </cell>
          <cell r="D799">
            <v>1.24</v>
          </cell>
        </row>
        <row r="800">
          <cell r="A800" t="str">
            <v>180145U</v>
          </cell>
          <cell r="B800" t="str">
            <v>BRACADEIRA METALICA TIPO D D= 11/2"</v>
          </cell>
          <cell r="C800" t="str">
            <v>un</v>
          </cell>
          <cell r="D800">
            <v>1.52</v>
          </cell>
        </row>
        <row r="801">
          <cell r="A801" t="str">
            <v>180146U</v>
          </cell>
          <cell r="B801" t="str">
            <v>BRACADEIRA METALICA TIPO D D= 2"</v>
          </cell>
          <cell r="C801" t="str">
            <v>un</v>
          </cell>
          <cell r="D801">
            <v>2.02</v>
          </cell>
        </row>
        <row r="802">
          <cell r="A802" t="str">
            <v>180147U</v>
          </cell>
          <cell r="B802" t="str">
            <v>BRACADEIRA METALICA TIPO D D= 21/2"</v>
          </cell>
          <cell r="C802" t="str">
            <v>un</v>
          </cell>
          <cell r="D802">
            <v>2.3199999999999998</v>
          </cell>
        </row>
        <row r="803">
          <cell r="A803" t="str">
            <v>180148U</v>
          </cell>
          <cell r="B803" t="str">
            <v>BRACADEIRA METALICA TIPO D D= 3"</v>
          </cell>
          <cell r="C803" t="str">
            <v>un</v>
          </cell>
          <cell r="D803">
            <v>3.02</v>
          </cell>
        </row>
        <row r="804">
          <cell r="A804" t="str">
            <v>180149U</v>
          </cell>
          <cell r="B804" t="str">
            <v>BRACADEIRA METALICA TIPO D D= 4"</v>
          </cell>
          <cell r="C804" t="str">
            <v>un</v>
          </cell>
          <cell r="D804">
            <v>4.26</v>
          </cell>
        </row>
        <row r="805">
          <cell r="A805" t="str">
            <v>180150U</v>
          </cell>
          <cell r="B805" t="str">
            <v>TERMINAL DE PRESSAO PARA CABO 10 MM2</v>
          </cell>
          <cell r="C805" t="str">
            <v>un</v>
          </cell>
          <cell r="D805">
            <v>2.94</v>
          </cell>
        </row>
        <row r="806">
          <cell r="A806" t="str">
            <v>180151U</v>
          </cell>
          <cell r="B806" t="str">
            <v>TERMINAL DE PRESSAO PARA CABO 16 MM2</v>
          </cell>
          <cell r="C806" t="str">
            <v>un</v>
          </cell>
          <cell r="D806">
            <v>3.66</v>
          </cell>
        </row>
        <row r="807">
          <cell r="A807" t="str">
            <v>180152U</v>
          </cell>
          <cell r="B807" t="str">
            <v>TERMINAL DE PRESSAO PARA CABO 25 MM2</v>
          </cell>
          <cell r="C807" t="str">
            <v>un</v>
          </cell>
          <cell r="D807">
            <v>3.66</v>
          </cell>
        </row>
        <row r="808">
          <cell r="A808" t="str">
            <v>180153U</v>
          </cell>
          <cell r="B808" t="str">
            <v>TERMINAL DE PRESSAO PARA CABO 35 MM2</v>
          </cell>
          <cell r="C808" t="str">
            <v>un</v>
          </cell>
          <cell r="D808">
            <v>4.2699999999999996</v>
          </cell>
        </row>
        <row r="809">
          <cell r="A809" t="str">
            <v>180154U</v>
          </cell>
          <cell r="B809" t="str">
            <v>TERMINAL DE PRESSAO PARA CABO 50 MM2</v>
          </cell>
          <cell r="C809" t="str">
            <v>un</v>
          </cell>
          <cell r="D809">
            <v>4.3899999999999997</v>
          </cell>
        </row>
        <row r="810">
          <cell r="A810" t="str">
            <v>180155U</v>
          </cell>
          <cell r="B810" t="str">
            <v>TERMINAL DE PRESSAO PARA CABO 70 MM2</v>
          </cell>
          <cell r="C810" t="str">
            <v>un</v>
          </cell>
          <cell r="D810">
            <v>5.96</v>
          </cell>
        </row>
        <row r="811">
          <cell r="A811" t="str">
            <v>180156U</v>
          </cell>
          <cell r="B811" t="str">
            <v>TERMINAL DE PRESSAO PARA CABO 95 MM2</v>
          </cell>
          <cell r="C811" t="str">
            <v>un</v>
          </cell>
          <cell r="D811">
            <v>6.91</v>
          </cell>
        </row>
        <row r="812">
          <cell r="A812" t="str">
            <v>180157U</v>
          </cell>
          <cell r="B812" t="str">
            <v>TERMINAL DE PRESSAO PARA CABO 120 MM2</v>
          </cell>
          <cell r="C812" t="str">
            <v>un</v>
          </cell>
          <cell r="D812">
            <v>9.6999999999999993</v>
          </cell>
        </row>
        <row r="813">
          <cell r="A813" t="str">
            <v>180158U</v>
          </cell>
          <cell r="B813" t="str">
            <v>TERMINAL DE PRESSAO PARA CABO 150 MM2</v>
          </cell>
          <cell r="C813" t="str">
            <v>un</v>
          </cell>
          <cell r="D813">
            <v>11.29</v>
          </cell>
        </row>
        <row r="814">
          <cell r="A814" t="str">
            <v>180159U</v>
          </cell>
          <cell r="B814" t="str">
            <v>TERMINAL DE PRESSAO PARA CABO 185 MM2</v>
          </cell>
          <cell r="C814" t="str">
            <v>un</v>
          </cell>
          <cell r="D814">
            <v>16.420000000000002</v>
          </cell>
        </row>
        <row r="815">
          <cell r="A815" t="str">
            <v>180160U</v>
          </cell>
          <cell r="B815" t="str">
            <v>TERMINAL DE PRESSAO PARA CABO 240 MM2</v>
          </cell>
          <cell r="C815" t="str">
            <v>un</v>
          </cell>
          <cell r="D815">
            <v>20.92</v>
          </cell>
        </row>
        <row r="816">
          <cell r="A816" t="str">
            <v>180161U</v>
          </cell>
          <cell r="B816" t="str">
            <v>ARMACAO PRESBOW C/ 1 ESTRIBO E 1 ROLD. TIPO PESADA</v>
          </cell>
          <cell r="C816" t="str">
            <v>un</v>
          </cell>
          <cell r="D816">
            <v>19.73</v>
          </cell>
        </row>
        <row r="817">
          <cell r="A817" t="str">
            <v>180162U</v>
          </cell>
          <cell r="B817" t="str">
            <v>BUCHA S-8 NYLON COM PARAFUSO</v>
          </cell>
          <cell r="C817" t="str">
            <v>un</v>
          </cell>
          <cell r="D817">
            <v>1.3</v>
          </cell>
        </row>
        <row r="818">
          <cell r="A818" t="str">
            <v>180163U</v>
          </cell>
          <cell r="B818" t="str">
            <v>BUCHA S-6 NYLON COM PARAFUSO</v>
          </cell>
          <cell r="C818" t="str">
            <v>un</v>
          </cell>
          <cell r="D818">
            <v>1.06</v>
          </cell>
        </row>
        <row r="819">
          <cell r="A819" t="str">
            <v>180164U</v>
          </cell>
          <cell r="B819" t="str">
            <v>FITA AUTO FUSAO ROLO 10 M</v>
          </cell>
          <cell r="C819" t="str">
            <v>RL</v>
          </cell>
          <cell r="D819">
            <v>19.73</v>
          </cell>
        </row>
        <row r="820">
          <cell r="A820" t="str">
            <v>180165U</v>
          </cell>
          <cell r="B820" t="str">
            <v>FITA ISOLANTE PLASTICA ROLO 20 M</v>
          </cell>
          <cell r="C820" t="str">
            <v>RL</v>
          </cell>
          <cell r="D820">
            <v>12.68</v>
          </cell>
        </row>
        <row r="821">
          <cell r="A821" t="str">
            <v>180166U</v>
          </cell>
          <cell r="B821" t="str">
            <v>FITA ISOLANTE PLASTICA COLORIDA ROLO 20 M</v>
          </cell>
          <cell r="C821" t="str">
            <v>RL</v>
          </cell>
          <cell r="D821">
            <v>13.4</v>
          </cell>
        </row>
        <row r="822">
          <cell r="A822" t="str">
            <v>180167U</v>
          </cell>
          <cell r="B822" t="str">
            <v>MASSA DE CALAFETAR</v>
          </cell>
          <cell r="C822" t="str">
            <v>kg</v>
          </cell>
          <cell r="D822">
            <v>31.88</v>
          </cell>
        </row>
        <row r="823">
          <cell r="A823">
            <v>180700</v>
          </cell>
          <cell r="B823" t="str">
            <v>DISJUNTORES</v>
          </cell>
        </row>
        <row r="824">
          <cell r="A824" t="str">
            <v>180701U</v>
          </cell>
          <cell r="B824" t="str">
            <v xml:space="preserve">DISJUNTOR TERMOMAGNETICO MONOPOLAR 10 A </v>
          </cell>
          <cell r="C824" t="str">
            <v>un</v>
          </cell>
          <cell r="D824">
            <v>14.85</v>
          </cell>
        </row>
        <row r="825">
          <cell r="A825" t="str">
            <v>180702U</v>
          </cell>
          <cell r="B825" t="str">
            <v xml:space="preserve">DISJUNTOR TERMOMAGNETICO MONOPOLAR 15 A </v>
          </cell>
          <cell r="C825" t="str">
            <v>un</v>
          </cell>
          <cell r="D825">
            <v>14.85</v>
          </cell>
        </row>
        <row r="826">
          <cell r="A826" t="str">
            <v>180703U</v>
          </cell>
          <cell r="B826" t="str">
            <v xml:space="preserve">DISJUNTOR TERMOMAGNETICO MONOPOLAR 20 A </v>
          </cell>
          <cell r="C826" t="str">
            <v>un</v>
          </cell>
          <cell r="D826">
            <v>14.85</v>
          </cell>
        </row>
        <row r="827">
          <cell r="A827" t="str">
            <v>180704U</v>
          </cell>
          <cell r="B827" t="str">
            <v xml:space="preserve">DISJUNTOR TERMOMAGNETICO MONOPOLAR 25 A </v>
          </cell>
          <cell r="C827" t="str">
            <v>un</v>
          </cell>
          <cell r="D827">
            <v>14.85</v>
          </cell>
        </row>
        <row r="828">
          <cell r="A828" t="str">
            <v>180705U</v>
          </cell>
          <cell r="B828" t="str">
            <v xml:space="preserve">DISJUNTOR TERMOMAGNETICO MONOPOLAR 30 A </v>
          </cell>
          <cell r="C828" t="str">
            <v>un</v>
          </cell>
          <cell r="D828">
            <v>14.85</v>
          </cell>
        </row>
        <row r="829">
          <cell r="A829" t="str">
            <v>180706U</v>
          </cell>
          <cell r="B829" t="str">
            <v xml:space="preserve">DISJUNTOR TERMOMAGNETICO MONOPOLAR 40 A </v>
          </cell>
          <cell r="C829" t="str">
            <v>un</v>
          </cell>
          <cell r="D829">
            <v>19.059999999999999</v>
          </cell>
        </row>
        <row r="830">
          <cell r="A830" t="str">
            <v>180707U</v>
          </cell>
          <cell r="B830" t="str">
            <v xml:space="preserve">DISJUNTOR TERMOMAGNETICO MONOPOLAR 50 A </v>
          </cell>
          <cell r="C830" t="str">
            <v>un</v>
          </cell>
          <cell r="D830">
            <v>19.059999999999999</v>
          </cell>
        </row>
        <row r="831">
          <cell r="A831" t="str">
            <v>180708U</v>
          </cell>
          <cell r="B831" t="str">
            <v xml:space="preserve">DISJUNTOR TERMOMAGNETICO BIPOLAR 15 A </v>
          </cell>
          <cell r="C831" t="str">
            <v>un</v>
          </cell>
          <cell r="D831">
            <v>52.8</v>
          </cell>
        </row>
        <row r="832">
          <cell r="A832" t="str">
            <v>180709U</v>
          </cell>
          <cell r="B832" t="str">
            <v xml:space="preserve">DISJUNTOR TERMOMAGNETICO BIPOLAR 20 A </v>
          </cell>
          <cell r="C832" t="str">
            <v>un</v>
          </cell>
          <cell r="D832">
            <v>52.8</v>
          </cell>
        </row>
        <row r="833">
          <cell r="A833" t="str">
            <v>180710U</v>
          </cell>
          <cell r="B833" t="str">
            <v xml:space="preserve">DISJUNTOR TERMOMAGNETICO BIPOLAR 25 A </v>
          </cell>
          <cell r="C833" t="str">
            <v>un</v>
          </cell>
          <cell r="D833">
            <v>52.8</v>
          </cell>
        </row>
        <row r="834">
          <cell r="A834" t="str">
            <v>180711U</v>
          </cell>
          <cell r="B834" t="str">
            <v xml:space="preserve">DISJUNTOR TERMOMAGNETICO BIPOLAR 30 A </v>
          </cell>
          <cell r="C834" t="str">
            <v>un</v>
          </cell>
          <cell r="D834">
            <v>52.8</v>
          </cell>
        </row>
        <row r="835">
          <cell r="A835" t="str">
            <v>180712U</v>
          </cell>
          <cell r="B835" t="str">
            <v xml:space="preserve">DISJUNTOR TERMOMAGNETICO BIPOLAR 40 A </v>
          </cell>
          <cell r="C835" t="str">
            <v>un</v>
          </cell>
          <cell r="D835">
            <v>52.8</v>
          </cell>
        </row>
        <row r="836">
          <cell r="A836" t="str">
            <v>180713U</v>
          </cell>
          <cell r="B836" t="str">
            <v xml:space="preserve">DISJUNTOR TERMOMAGNETICO BIPOLAR 50 A </v>
          </cell>
          <cell r="C836" t="str">
            <v>un</v>
          </cell>
          <cell r="D836">
            <v>52.8</v>
          </cell>
        </row>
        <row r="837">
          <cell r="A837" t="str">
            <v>180714U</v>
          </cell>
          <cell r="B837" t="str">
            <v xml:space="preserve">DISJUNTOR TERMOMAGNETICO BIPOLAR 70 A </v>
          </cell>
          <cell r="C837" t="str">
            <v>un</v>
          </cell>
          <cell r="D837">
            <v>80.09</v>
          </cell>
        </row>
        <row r="838">
          <cell r="A838" t="str">
            <v>180715U</v>
          </cell>
          <cell r="B838" t="str">
            <v xml:space="preserve">DISJUNTOR TERMOMAGNETICO TRIPOLAR 15 A </v>
          </cell>
          <cell r="C838" t="str">
            <v>un</v>
          </cell>
          <cell r="D838">
            <v>70.180000000000007</v>
          </cell>
        </row>
        <row r="839">
          <cell r="A839" t="str">
            <v>180716U</v>
          </cell>
          <cell r="B839" t="str">
            <v xml:space="preserve">DISJUNTOR TERMOMAGNETICO TRIPOLAR 20 A </v>
          </cell>
          <cell r="C839" t="str">
            <v>un</v>
          </cell>
          <cell r="D839">
            <v>70.180000000000007</v>
          </cell>
        </row>
        <row r="840">
          <cell r="A840" t="str">
            <v>180717U</v>
          </cell>
          <cell r="B840" t="str">
            <v xml:space="preserve">DISJUNTOR TERMOMAGNETICO TRIPOLAR 25 A </v>
          </cell>
          <cell r="C840" t="str">
            <v>un</v>
          </cell>
          <cell r="D840">
            <v>70.180000000000007</v>
          </cell>
        </row>
        <row r="841">
          <cell r="A841" t="str">
            <v>180719U</v>
          </cell>
          <cell r="B841" t="str">
            <v xml:space="preserve">DISJUNTOR TERMOMAGNETICO TRIPOLAR 40 A </v>
          </cell>
          <cell r="C841" t="str">
            <v>un</v>
          </cell>
          <cell r="D841">
            <v>70.180000000000007</v>
          </cell>
        </row>
        <row r="842">
          <cell r="A842" t="str">
            <v>180720U</v>
          </cell>
          <cell r="B842" t="str">
            <v xml:space="preserve">DISJUNTOR TERMOMAGNETICO TRIPOLAR 50 A </v>
          </cell>
          <cell r="C842" t="str">
            <v>un</v>
          </cell>
          <cell r="D842">
            <v>70.180000000000007</v>
          </cell>
        </row>
        <row r="843">
          <cell r="A843" t="str">
            <v>180721U</v>
          </cell>
          <cell r="B843" t="str">
            <v xml:space="preserve">DISJUNTOR TERMOMAGNETICO TRIPOLAR 70 A </v>
          </cell>
          <cell r="C843" t="str">
            <v>un</v>
          </cell>
          <cell r="D843">
            <v>117.69</v>
          </cell>
        </row>
        <row r="844">
          <cell r="A844" t="str">
            <v>180722U</v>
          </cell>
          <cell r="B844" t="str">
            <v xml:space="preserve">DISJUNTOR TERMOMAGNETICO TRIPOLAR 90 A </v>
          </cell>
          <cell r="C844" t="str">
            <v>un</v>
          </cell>
          <cell r="D844">
            <v>117.69</v>
          </cell>
        </row>
        <row r="845">
          <cell r="A845" t="str">
            <v>180723U</v>
          </cell>
          <cell r="B845" t="str">
            <v xml:space="preserve">DISJUNTOR TERMOMAGNETICO TRIPOLAR 100 A </v>
          </cell>
          <cell r="C845" t="str">
            <v>un</v>
          </cell>
          <cell r="D845">
            <v>117.69</v>
          </cell>
        </row>
        <row r="846">
          <cell r="A846" t="str">
            <v>180724U</v>
          </cell>
          <cell r="B846" t="str">
            <v xml:space="preserve">DISJUNTOR TERMOMAGNETICO TRIPOLAR 125 A </v>
          </cell>
          <cell r="C846" t="str">
            <v>un</v>
          </cell>
          <cell r="D846">
            <v>249.91</v>
          </cell>
        </row>
        <row r="847">
          <cell r="A847" t="str">
            <v>180725U</v>
          </cell>
          <cell r="B847" t="str">
            <v>DISJUNTOR TERMOMAGNETICO TRIPOLAR 150 A</v>
          </cell>
          <cell r="C847" t="str">
            <v>un</v>
          </cell>
          <cell r="D847">
            <v>249.91</v>
          </cell>
        </row>
        <row r="848">
          <cell r="A848" t="str">
            <v>180726U</v>
          </cell>
          <cell r="B848" t="str">
            <v xml:space="preserve">DISJUNTOR TERMOMAGNETICO TRIPOLAR 200 A </v>
          </cell>
          <cell r="C848" t="str">
            <v>un</v>
          </cell>
          <cell r="D848">
            <v>249.91</v>
          </cell>
        </row>
        <row r="849">
          <cell r="A849">
            <v>181000</v>
          </cell>
          <cell r="B849" t="str">
            <v>ACESSÓRIOS GERAIS</v>
          </cell>
        </row>
        <row r="850">
          <cell r="A850">
            <v>181100</v>
          </cell>
          <cell r="B850" t="str">
            <v>ELETRODUTOS E CONEXÕES</v>
          </cell>
        </row>
        <row r="851">
          <cell r="A851" t="str">
            <v>181101U</v>
          </cell>
          <cell r="B851" t="str">
            <v>ELETRODUTO PVC RIGIDO ROSCAVEL 20 MM (1/2")</v>
          </cell>
          <cell r="C851" t="str">
            <v>m</v>
          </cell>
          <cell r="D851">
            <v>5.74</v>
          </cell>
        </row>
        <row r="852">
          <cell r="A852" t="str">
            <v>181102U</v>
          </cell>
          <cell r="B852" t="str">
            <v>ELETRODUTO PVC RIGIDO ROSCAVEL 25 MM (3/4")</v>
          </cell>
          <cell r="C852" t="str">
            <v>m</v>
          </cell>
          <cell r="D852">
            <v>6.12</v>
          </cell>
        </row>
        <row r="853">
          <cell r="A853" t="str">
            <v>181103U</v>
          </cell>
          <cell r="B853" t="str">
            <v>ELETRODUTO PVC RIGIDO ROSCAVEL 32 MM (1")</v>
          </cell>
          <cell r="C853" t="str">
            <v>m</v>
          </cell>
          <cell r="D853">
            <v>9.61</v>
          </cell>
        </row>
        <row r="854">
          <cell r="A854" t="str">
            <v>181104U</v>
          </cell>
          <cell r="B854" t="str">
            <v>ELETRODUTO PVC RIGIDO ROSCAVEL 40 MM (11/4")</v>
          </cell>
          <cell r="C854" t="str">
            <v>m</v>
          </cell>
          <cell r="D854">
            <v>11.54</v>
          </cell>
        </row>
        <row r="855">
          <cell r="A855" t="str">
            <v>181105U</v>
          </cell>
          <cell r="B855" t="str">
            <v>ELETRODUTO PVC RIGIDO ROSCAVEL 50 MM (11/2")</v>
          </cell>
          <cell r="C855" t="str">
            <v>m</v>
          </cell>
          <cell r="D855">
            <v>14.23</v>
          </cell>
        </row>
        <row r="856">
          <cell r="A856" t="str">
            <v>181106U</v>
          </cell>
          <cell r="B856" t="str">
            <v>ELETRODUTO PVC RIGIDO ROSCAVEL 60 MM (2")</v>
          </cell>
          <cell r="C856" t="str">
            <v>m</v>
          </cell>
          <cell r="D856">
            <v>17.36</v>
          </cell>
        </row>
        <row r="857">
          <cell r="A857" t="str">
            <v>181107U</v>
          </cell>
          <cell r="B857" t="str">
            <v>ELETRODUTO PVC RIGIDO ROSCAVEL 75 MM (21/2")</v>
          </cell>
          <cell r="C857" t="str">
            <v>m</v>
          </cell>
          <cell r="D857">
            <v>28.09</v>
          </cell>
        </row>
        <row r="858">
          <cell r="A858" t="str">
            <v>181108U</v>
          </cell>
          <cell r="B858" t="str">
            <v>ELETRODUTO PVC RIGIDO ROSCAVEL 85 MM (3")</v>
          </cell>
          <cell r="C858" t="str">
            <v>m</v>
          </cell>
          <cell r="D858">
            <v>34.01</v>
          </cell>
        </row>
        <row r="859">
          <cell r="A859" t="str">
            <v>181109U</v>
          </cell>
          <cell r="B859" t="str">
            <v>ELETRODUTO PVC RIGIDO ROSCAVEL 110 MM (4")</v>
          </cell>
          <cell r="C859" t="str">
            <v>m</v>
          </cell>
          <cell r="D859">
            <v>47.31</v>
          </cell>
        </row>
        <row r="860">
          <cell r="A860" t="str">
            <v>181110U</v>
          </cell>
          <cell r="B860" t="str">
            <v>CURVA PVC RIGIDO P/ ELETRODUTO 20 MM (1/2")</v>
          </cell>
          <cell r="C860" t="str">
            <v>un</v>
          </cell>
          <cell r="D860">
            <v>2.56</v>
          </cell>
        </row>
        <row r="861">
          <cell r="A861" t="str">
            <v>181111U</v>
          </cell>
          <cell r="B861" t="str">
            <v>CURVA PVC RIGIDO P/ ELETRODUTO 25 MM (3/4")</v>
          </cell>
          <cell r="C861" t="str">
            <v>un</v>
          </cell>
          <cell r="D861">
            <v>3.54</v>
          </cell>
        </row>
        <row r="862">
          <cell r="A862" t="str">
            <v>181112U</v>
          </cell>
          <cell r="B862" t="str">
            <v>CURVA PVC RIGIDO P/ ELETRODUTO 32 MM (1")</v>
          </cell>
          <cell r="C862" t="str">
            <v>un</v>
          </cell>
          <cell r="D862">
            <v>4.66</v>
          </cell>
        </row>
        <row r="863">
          <cell r="A863" t="str">
            <v>181113U</v>
          </cell>
          <cell r="B863" t="str">
            <v>CURVA PVC RIGIDO P/ ELETRODUTO 40 MM (11/4")</v>
          </cell>
          <cell r="C863" t="str">
            <v>un</v>
          </cell>
          <cell r="D863">
            <v>7.07</v>
          </cell>
        </row>
        <row r="864">
          <cell r="A864" t="str">
            <v>181114U</v>
          </cell>
          <cell r="B864" t="str">
            <v>CURVA PVC RIGIDO P/ ELETRODUTO 50 MM (11/2")</v>
          </cell>
          <cell r="C864" t="str">
            <v>un</v>
          </cell>
          <cell r="D864">
            <v>8.61</v>
          </cell>
        </row>
        <row r="865">
          <cell r="A865" t="str">
            <v>181115U</v>
          </cell>
          <cell r="B865" t="str">
            <v>CURVA PVC RIGIDO P/ ELETRODUTO 60 MM (2")</v>
          </cell>
          <cell r="C865" t="str">
            <v>un</v>
          </cell>
          <cell r="D865">
            <v>13.55</v>
          </cell>
        </row>
        <row r="866">
          <cell r="A866" t="str">
            <v>181116U</v>
          </cell>
          <cell r="B866" t="str">
            <v>CURVA PVC RIGIDO P/ ELETRODUTO 75 MM (21/2")</v>
          </cell>
          <cell r="C866" t="str">
            <v>un</v>
          </cell>
          <cell r="D866">
            <v>35.44</v>
          </cell>
        </row>
        <row r="867">
          <cell r="A867" t="str">
            <v>181117U</v>
          </cell>
          <cell r="B867" t="str">
            <v>CURVA PVC RIGIDO P/ ELETRODUTO 85 MM (3")</v>
          </cell>
          <cell r="C867" t="str">
            <v>un</v>
          </cell>
          <cell r="D867">
            <v>42.77</v>
          </cell>
        </row>
        <row r="868">
          <cell r="A868" t="str">
            <v>181118U</v>
          </cell>
          <cell r="B868" t="str">
            <v>CURVA PVC RIGIDO P/ ELETRODUTO 110 MM (4")</v>
          </cell>
          <cell r="C868" t="str">
            <v>un</v>
          </cell>
          <cell r="D868">
            <v>53.33</v>
          </cell>
        </row>
        <row r="869">
          <cell r="A869" t="str">
            <v>181119U</v>
          </cell>
          <cell r="B869" t="str">
            <v>LUVA PVC RIGIDO P/ ELETRODUTO 20 MM (1/2")</v>
          </cell>
          <cell r="C869" t="str">
            <v>un</v>
          </cell>
          <cell r="D869">
            <v>0.87</v>
          </cell>
        </row>
        <row r="870">
          <cell r="A870" t="str">
            <v>181120U</v>
          </cell>
          <cell r="B870" t="str">
            <v>LUVA PVC RIGIDO P/ ELETRODUTO 25 MM (3/4")</v>
          </cell>
          <cell r="C870" t="str">
            <v>un</v>
          </cell>
          <cell r="D870">
            <v>1.48</v>
          </cell>
        </row>
        <row r="871">
          <cell r="A871" t="str">
            <v>181121U</v>
          </cell>
          <cell r="B871" t="str">
            <v>LUVA PVC RIGIDO P/ ELETRODUTO 32 MM (1")</v>
          </cell>
          <cell r="C871" t="str">
            <v>un</v>
          </cell>
          <cell r="D871">
            <v>2.0099999999999998</v>
          </cell>
        </row>
        <row r="872">
          <cell r="A872" t="str">
            <v>181122U</v>
          </cell>
          <cell r="B872" t="str">
            <v>LUVA PVC RIGIDO P/ ELETRODUTO 40 MM (11/4")</v>
          </cell>
          <cell r="C872" t="str">
            <v>un</v>
          </cell>
          <cell r="D872">
            <v>3.01</v>
          </cell>
        </row>
        <row r="873">
          <cell r="A873" t="str">
            <v>181123U</v>
          </cell>
          <cell r="B873" t="str">
            <v>LUVA PVC RIGIDO P/ ELETRODUTO 50 MM (11/2")</v>
          </cell>
          <cell r="C873" t="str">
            <v>un</v>
          </cell>
          <cell r="D873">
            <v>3.81</v>
          </cell>
        </row>
        <row r="874">
          <cell r="A874" t="str">
            <v>181124U</v>
          </cell>
          <cell r="B874" t="str">
            <v>LUVA PVC RIGIDO P/ ELETRODUTO 60 MM (2")</v>
          </cell>
          <cell r="C874" t="str">
            <v>un</v>
          </cell>
          <cell r="D874">
            <v>5.25</v>
          </cell>
        </row>
        <row r="875">
          <cell r="A875" t="str">
            <v>181125U</v>
          </cell>
          <cell r="B875" t="str">
            <v>LUVA PVC RIGIDO P/ ELETRODUTO 75 MM (21/2")</v>
          </cell>
          <cell r="C875" t="str">
            <v>un</v>
          </cell>
          <cell r="D875">
            <v>13.11</v>
          </cell>
        </row>
        <row r="876">
          <cell r="A876" t="str">
            <v>181126U</v>
          </cell>
          <cell r="B876" t="str">
            <v>LUVA PVC RIGIDO P/ ELETRODUTO 85 MM (3")</v>
          </cell>
          <cell r="C876" t="str">
            <v>un</v>
          </cell>
          <cell r="D876">
            <v>18.489999999999998</v>
          </cell>
        </row>
        <row r="877">
          <cell r="A877" t="str">
            <v>181127U</v>
          </cell>
          <cell r="B877" t="str">
            <v>LUVA PVC RIGIDO P/ ELETRODUTO 110 MM (4")</v>
          </cell>
          <cell r="C877" t="str">
            <v>un</v>
          </cell>
          <cell r="D877">
            <v>31.11</v>
          </cell>
        </row>
        <row r="878">
          <cell r="A878" t="str">
            <v>181128U</v>
          </cell>
          <cell r="B878" t="str">
            <v>BUCHA E ARRUELA DE ALUMINIO 1/2"</v>
          </cell>
          <cell r="C878" t="str">
            <v>un</v>
          </cell>
          <cell r="D878">
            <v>0.87</v>
          </cell>
        </row>
        <row r="879">
          <cell r="A879" t="str">
            <v>181129U</v>
          </cell>
          <cell r="B879" t="str">
            <v>BUCHA E ARRUELA DE ALUMINIO 3/4"</v>
          </cell>
          <cell r="C879" t="str">
            <v>un</v>
          </cell>
          <cell r="D879">
            <v>0.94</v>
          </cell>
        </row>
        <row r="880">
          <cell r="A880" t="str">
            <v>181130U</v>
          </cell>
          <cell r="B880" t="str">
            <v>BUCHA E ARRUELA DE ALUMINIO 1"</v>
          </cell>
          <cell r="C880" t="str">
            <v>un</v>
          </cell>
          <cell r="D880">
            <v>1.38</v>
          </cell>
        </row>
        <row r="881">
          <cell r="A881" t="str">
            <v>181131U</v>
          </cell>
          <cell r="B881" t="str">
            <v>BUCHA E ARRUELA DE ALUMINIO 11/4"</v>
          </cell>
          <cell r="C881" t="str">
            <v>un</v>
          </cell>
          <cell r="D881">
            <v>2.3199999999999998</v>
          </cell>
        </row>
        <row r="882">
          <cell r="A882" t="str">
            <v>181132U</v>
          </cell>
          <cell r="B882" t="str">
            <v>BUCHA E ARRUELA DE ALUMINIO 11/2"</v>
          </cell>
          <cell r="C882" t="str">
            <v>un</v>
          </cell>
          <cell r="D882">
            <v>2.9</v>
          </cell>
        </row>
        <row r="883">
          <cell r="A883" t="str">
            <v>181133U</v>
          </cell>
          <cell r="B883" t="str">
            <v>BUCHA E ARRUELA DE ALUMINIO 2"</v>
          </cell>
          <cell r="C883" t="str">
            <v>un</v>
          </cell>
          <cell r="D883">
            <v>4.4000000000000004</v>
          </cell>
        </row>
        <row r="884">
          <cell r="A884" t="str">
            <v>181134U</v>
          </cell>
          <cell r="B884" t="str">
            <v>BUCHA E ARRUELA DE ALUMINIO 21/2"</v>
          </cell>
          <cell r="C884" t="str">
            <v>un</v>
          </cell>
          <cell r="D884">
            <v>7.69</v>
          </cell>
        </row>
        <row r="885">
          <cell r="A885" t="str">
            <v>181135U</v>
          </cell>
          <cell r="B885" t="str">
            <v>BUCHA E ARRUELA DE ALUMINIO 3"</v>
          </cell>
          <cell r="C885" t="str">
            <v>un</v>
          </cell>
          <cell r="D885">
            <v>10.41</v>
          </cell>
        </row>
        <row r="886">
          <cell r="A886" t="str">
            <v>181136U</v>
          </cell>
          <cell r="B886" t="str">
            <v>BUCHA E ARRUELA DE ALUMINIO 4"</v>
          </cell>
          <cell r="C886" t="str">
            <v>un</v>
          </cell>
          <cell r="D886">
            <v>15.4</v>
          </cell>
        </row>
        <row r="887">
          <cell r="A887">
            <v>181300</v>
          </cell>
          <cell r="B887" t="str">
            <v>FIOS E CABOS</v>
          </cell>
        </row>
        <row r="888">
          <cell r="A888" t="str">
            <v>181301U</v>
          </cell>
          <cell r="B888" t="str">
            <v>CONDUTOR COBRE 0,50 MM2 C/ ISOL. PLASTICO 750 V</v>
          </cell>
          <cell r="C888" t="str">
            <v>m</v>
          </cell>
          <cell r="D888">
            <v>0.65</v>
          </cell>
        </row>
        <row r="889">
          <cell r="A889" t="str">
            <v>181302U</v>
          </cell>
          <cell r="B889" t="str">
            <v>CONDUTOR COBRE 0,75 MM2 C/ ISOL. PLASTICO 750 V</v>
          </cell>
          <cell r="C889" t="str">
            <v>m</v>
          </cell>
          <cell r="D889">
            <v>0.84</v>
          </cell>
        </row>
        <row r="890">
          <cell r="A890" t="str">
            <v>181303U</v>
          </cell>
          <cell r="B890" t="str">
            <v>CONDUTOR COBRE 1,00 MM2 C/ ISOL. PLASTICO 750 V</v>
          </cell>
          <cell r="C890" t="str">
            <v>m</v>
          </cell>
          <cell r="D890">
            <v>0.95</v>
          </cell>
        </row>
        <row r="891">
          <cell r="A891" t="str">
            <v>181304U</v>
          </cell>
          <cell r="B891" t="str">
            <v>CONDUTOR COBRE 1,50 MM2 C/ ISOL. PLASTICO 750 V</v>
          </cell>
          <cell r="C891" t="str">
            <v>m</v>
          </cell>
          <cell r="D891">
            <v>1.1399999999999999</v>
          </cell>
        </row>
        <row r="892">
          <cell r="A892" t="str">
            <v>181305U</v>
          </cell>
          <cell r="B892" t="str">
            <v>CONDUTOR COBRE 2,50 MM2 C/ ISOL. PLASTICO 750 V</v>
          </cell>
          <cell r="C892" t="str">
            <v>m</v>
          </cell>
          <cell r="D892">
            <v>1.67</v>
          </cell>
        </row>
        <row r="893">
          <cell r="A893" t="str">
            <v>181306U</v>
          </cell>
          <cell r="B893" t="str">
            <v>CONDUTOR COBRE 4,00 MM2 C/ ISOL. PLASTICO 750 V</v>
          </cell>
          <cell r="C893" t="str">
            <v>m</v>
          </cell>
          <cell r="D893">
            <v>2.44</v>
          </cell>
        </row>
        <row r="894">
          <cell r="A894" t="str">
            <v>181307U</v>
          </cell>
          <cell r="B894" t="str">
            <v>CONDUTOR COBRE 6,00 MM2 C/ ISOL. PLASTICO 750 V</v>
          </cell>
          <cell r="C894" t="str">
            <v>m</v>
          </cell>
          <cell r="D894">
            <v>3.56</v>
          </cell>
        </row>
        <row r="895">
          <cell r="A895" t="str">
            <v>181308U</v>
          </cell>
          <cell r="B895" t="str">
            <v>CONDUTOR COBRE 10,0 MM2 C/ ISOL. PLASTICO 750 V</v>
          </cell>
          <cell r="C895" t="str">
            <v>m</v>
          </cell>
          <cell r="D895">
            <v>5.22</v>
          </cell>
        </row>
        <row r="896">
          <cell r="A896" t="str">
            <v>181309U</v>
          </cell>
          <cell r="B896" t="str">
            <v>CONDUTOR COBRE 16,0 MM2 C/ ISOL. PLASTICO 750 V</v>
          </cell>
          <cell r="C896" t="str">
            <v>m</v>
          </cell>
          <cell r="D896">
            <v>9.07</v>
          </cell>
        </row>
        <row r="897">
          <cell r="A897" t="str">
            <v>181310U</v>
          </cell>
          <cell r="B897" t="str">
            <v>CONDUTOR COBRE 25,0 MM2 C/ ISOL. PLASTICO 750 V</v>
          </cell>
          <cell r="C897" t="str">
            <v>m</v>
          </cell>
          <cell r="D897">
            <v>12.09</v>
          </cell>
        </row>
        <row r="898">
          <cell r="A898" t="str">
            <v>181311U</v>
          </cell>
          <cell r="B898" t="str">
            <v>CONDUTOR COBRE 35,0 MM2 C/ ISOL. PLASTICO 750 V</v>
          </cell>
          <cell r="C898" t="str">
            <v>m</v>
          </cell>
          <cell r="D898">
            <v>15.65</v>
          </cell>
        </row>
        <row r="899">
          <cell r="A899" t="str">
            <v>181312U</v>
          </cell>
          <cell r="B899" t="str">
            <v>CONDUTOR COBRE 50,0 MM2 C/ ISOL. PLASTICO 750 V</v>
          </cell>
          <cell r="C899" t="str">
            <v>m</v>
          </cell>
          <cell r="D899">
            <v>22.25</v>
          </cell>
        </row>
        <row r="900">
          <cell r="A900" t="str">
            <v>181313U</v>
          </cell>
          <cell r="B900" t="str">
            <v>CONDUTOR COBRE 70,0 MM2 C/ ISOL. PLASTICO 750 V</v>
          </cell>
          <cell r="C900" t="str">
            <v>m</v>
          </cell>
          <cell r="D900">
            <v>28.57</v>
          </cell>
        </row>
        <row r="901">
          <cell r="A901" t="str">
            <v>181314U</v>
          </cell>
          <cell r="B901" t="str">
            <v>CONDUTOR COBRE 95,0 MM2 C/ ISOL. PLASTICO 750 V</v>
          </cell>
          <cell r="C901" t="str">
            <v>m</v>
          </cell>
          <cell r="D901">
            <v>37.369999999999997</v>
          </cell>
        </row>
        <row r="902">
          <cell r="A902" t="str">
            <v>181315U</v>
          </cell>
          <cell r="B902" t="str">
            <v>CONDUTOR COBRE 120,0 MM2 C/ ISOL. PLASTICO 750 V</v>
          </cell>
          <cell r="C902" t="str">
            <v>m</v>
          </cell>
          <cell r="D902">
            <v>48.35</v>
          </cell>
        </row>
        <row r="903">
          <cell r="A903" t="str">
            <v>181316U</v>
          </cell>
          <cell r="B903" t="str">
            <v>CONDUTOR COBRE 150,0 MM2 C/ ISOL. PLASTICO 750 V</v>
          </cell>
          <cell r="C903" t="str">
            <v>m</v>
          </cell>
          <cell r="D903">
            <v>56.87</v>
          </cell>
        </row>
        <row r="904">
          <cell r="A904" t="str">
            <v>181317U</v>
          </cell>
          <cell r="B904" t="str">
            <v>CONDUTOR COBRE 185,0 MM2 C/ ISOL. PLASTICO 750 V</v>
          </cell>
          <cell r="C904" t="str">
            <v>m</v>
          </cell>
          <cell r="D904">
            <v>72.53</v>
          </cell>
        </row>
        <row r="905">
          <cell r="A905" t="str">
            <v>181318U</v>
          </cell>
          <cell r="B905" t="str">
            <v>CONDUTOR COBRE 240,0 MM2 C/ ISOL. PLASTICO 750 V</v>
          </cell>
          <cell r="C905" t="str">
            <v>m</v>
          </cell>
          <cell r="D905">
            <v>92.59</v>
          </cell>
        </row>
        <row r="906">
          <cell r="A906" t="str">
            <v>181319U</v>
          </cell>
          <cell r="B906" t="str">
            <v>CONDUTOR COBRE 300,0 MM2 C/ ISOL. PLASTICO 750 V</v>
          </cell>
          <cell r="C906" t="str">
            <v>m</v>
          </cell>
          <cell r="D906">
            <v>112.65</v>
          </cell>
        </row>
        <row r="907">
          <cell r="A907" t="str">
            <v>181320U</v>
          </cell>
          <cell r="B907" t="str">
            <v>CONDUTOR COBRE 400,0 MM2 C/ ISOL. PLASTICO 750 V</v>
          </cell>
          <cell r="C907" t="str">
            <v>m</v>
          </cell>
          <cell r="D907">
            <v>178.32</v>
          </cell>
        </row>
        <row r="908">
          <cell r="A908" t="str">
            <v>181321U</v>
          </cell>
          <cell r="B908" t="str">
            <v>CONDUTOR COBRE 500,0 MM2 C/ ISOL. PLASTICO 750 V</v>
          </cell>
          <cell r="C908" t="str">
            <v>m</v>
          </cell>
          <cell r="D908">
            <v>214.87</v>
          </cell>
        </row>
        <row r="909">
          <cell r="A909" t="str">
            <v>181322U</v>
          </cell>
          <cell r="B909" t="str">
            <v>CONDUTOR DE COBRE NU 4,0 MM2</v>
          </cell>
          <cell r="C909" t="str">
            <v>m</v>
          </cell>
          <cell r="D909">
            <v>2.35</v>
          </cell>
        </row>
        <row r="910">
          <cell r="A910" t="str">
            <v>181323U</v>
          </cell>
          <cell r="B910" t="str">
            <v>CONDUTOR DE COBRE NU 6,0 MM2</v>
          </cell>
          <cell r="C910" t="str">
            <v>m</v>
          </cell>
          <cell r="D910">
            <v>3.38</v>
          </cell>
        </row>
        <row r="911">
          <cell r="A911" t="str">
            <v>181324U</v>
          </cell>
          <cell r="B911" t="str">
            <v>CONDUTOR DE COBRE NU 10,0 MM2</v>
          </cell>
          <cell r="C911" t="str">
            <v>m</v>
          </cell>
          <cell r="D911">
            <v>5.29</v>
          </cell>
        </row>
        <row r="912">
          <cell r="A912" t="str">
            <v>181325U</v>
          </cell>
          <cell r="B912" t="str">
            <v>CONDUTOR DE COBRE NU 16,0 MM2</v>
          </cell>
          <cell r="C912" t="str">
            <v>m</v>
          </cell>
          <cell r="D912">
            <v>8</v>
          </cell>
        </row>
        <row r="913">
          <cell r="A913" t="str">
            <v>181326U</v>
          </cell>
          <cell r="B913" t="str">
            <v>CONDUTOR DE COBRE NU 25,0 MM2</v>
          </cell>
          <cell r="C913" t="str">
            <v>m</v>
          </cell>
          <cell r="D913">
            <v>10.62</v>
          </cell>
        </row>
        <row r="914">
          <cell r="A914" t="str">
            <v>181327U</v>
          </cell>
          <cell r="B914" t="str">
            <v>CONDUTOR DE COBRE NU 35,0 MM2</v>
          </cell>
          <cell r="C914" t="str">
            <v>m</v>
          </cell>
          <cell r="D914">
            <v>13.93</v>
          </cell>
        </row>
        <row r="915">
          <cell r="A915" t="str">
            <v>181328U</v>
          </cell>
          <cell r="B915" t="str">
            <v>CONDUTOR DE COBRE NU 50,0 MM2</v>
          </cell>
          <cell r="C915" t="str">
            <v>m</v>
          </cell>
          <cell r="D915">
            <v>19.5</v>
          </cell>
        </row>
        <row r="916">
          <cell r="A916" t="str">
            <v>181329U</v>
          </cell>
          <cell r="B916" t="str">
            <v>CONDUTOR DE COBRE NU 70,0 MM2</v>
          </cell>
          <cell r="C916" t="str">
            <v>m</v>
          </cell>
          <cell r="D916">
            <v>26.61</v>
          </cell>
        </row>
        <row r="917">
          <cell r="A917" t="str">
            <v>181330U</v>
          </cell>
          <cell r="B917" t="str">
            <v>CONDUTOR DE COBRE NU 95,0 MM2</v>
          </cell>
          <cell r="C917" t="str">
            <v>m</v>
          </cell>
          <cell r="D917">
            <v>35.01</v>
          </cell>
        </row>
        <row r="918">
          <cell r="A918" t="str">
            <v>181331U</v>
          </cell>
          <cell r="B918" t="str">
            <v>CONDUTOR DE COBRE NU 120,0 MM2</v>
          </cell>
          <cell r="C918" t="str">
            <v>m</v>
          </cell>
          <cell r="D918">
            <v>44.03</v>
          </cell>
        </row>
        <row r="919">
          <cell r="A919" t="str">
            <v>181332U</v>
          </cell>
          <cell r="B919" t="str">
            <v>CONDUTOR DE COBRE NU 150,0 MM2</v>
          </cell>
          <cell r="C919" t="str">
            <v>m</v>
          </cell>
          <cell r="D919">
            <v>58.59</v>
          </cell>
        </row>
        <row r="920">
          <cell r="A920" t="str">
            <v>181333U</v>
          </cell>
          <cell r="B920" t="str">
            <v>CONDUTOR DE COBRE NU 185,0 MM2</v>
          </cell>
          <cell r="C920" t="str">
            <v>m</v>
          </cell>
          <cell r="D920">
            <v>75.53</v>
          </cell>
        </row>
        <row r="921">
          <cell r="A921" t="str">
            <v>181334U</v>
          </cell>
          <cell r="B921" t="str">
            <v>CONDUTOR DE COBRE NU 240,0 MM2</v>
          </cell>
          <cell r="C921" t="str">
            <v>m</v>
          </cell>
          <cell r="D921">
            <v>98.87</v>
          </cell>
        </row>
        <row r="922">
          <cell r="A922" t="str">
            <v>181335U</v>
          </cell>
          <cell r="B922" t="str">
            <v>CONDUTOR COBRE 1,50 MM2 C/ ISOL. PLASTICO 1000 V</v>
          </cell>
          <cell r="C922" t="str">
            <v>m</v>
          </cell>
          <cell r="D922">
            <v>1.46</v>
          </cell>
        </row>
        <row r="923">
          <cell r="A923" t="str">
            <v>181336U</v>
          </cell>
          <cell r="B923" t="str">
            <v>CONDUTOR COBRE 2,50 MM2 C/ ISOL. PLASTICO 1000 V</v>
          </cell>
          <cell r="C923" t="str">
            <v>m</v>
          </cell>
          <cell r="D923">
            <v>2.0699999999999998</v>
          </cell>
        </row>
        <row r="924">
          <cell r="A924" t="str">
            <v>181337U</v>
          </cell>
          <cell r="B924" t="str">
            <v>CONDUTOR COBRE 4,00 MM2 C/ ISOL. PLASTICO 1000 V</v>
          </cell>
          <cell r="C924" t="str">
            <v>m</v>
          </cell>
          <cell r="D924">
            <v>3</v>
          </cell>
        </row>
        <row r="925">
          <cell r="A925" t="str">
            <v>181338U</v>
          </cell>
          <cell r="B925" t="str">
            <v>CONDUTOR COBRE 6,00 MM2 C/ ISOL. PLASTICO 1000 V</v>
          </cell>
          <cell r="C925" t="str">
            <v>m</v>
          </cell>
          <cell r="D925">
            <v>4.2</v>
          </cell>
        </row>
        <row r="926">
          <cell r="A926" t="str">
            <v>181339U</v>
          </cell>
          <cell r="B926" t="str">
            <v>CONDUTOR COBRE 10,0 MM2 C/ ISOL. PLASTICO 1000 V</v>
          </cell>
          <cell r="C926" t="str">
            <v>m</v>
          </cell>
          <cell r="D926">
            <v>5.86</v>
          </cell>
        </row>
        <row r="927">
          <cell r="A927" t="str">
            <v>181340U</v>
          </cell>
          <cell r="B927" t="str">
            <v>CONDUTOR COBRE 16,0 MM2 C/ ISOL. PLASTICO 1000 V</v>
          </cell>
          <cell r="C927" t="str">
            <v>m</v>
          </cell>
          <cell r="D927">
            <v>9.61</v>
          </cell>
        </row>
        <row r="928">
          <cell r="A928" t="str">
            <v>181341U</v>
          </cell>
          <cell r="B928" t="str">
            <v>CONDUTOR COBRE 25,0 MM2 C/ ISOL. PLASTICO 1000 V</v>
          </cell>
          <cell r="C928" t="str">
            <v>m</v>
          </cell>
          <cell r="D928">
            <v>12.64</v>
          </cell>
        </row>
        <row r="929">
          <cell r="A929" t="str">
            <v>181342U</v>
          </cell>
          <cell r="B929" t="str">
            <v>CONDUTOR COBRE 35,0 MM2 C/ ISOL. PLASTICO 1000 V</v>
          </cell>
          <cell r="C929" t="str">
            <v>m</v>
          </cell>
          <cell r="D929">
            <v>16.63</v>
          </cell>
        </row>
        <row r="930">
          <cell r="A930" t="str">
            <v>181343U</v>
          </cell>
          <cell r="B930" t="str">
            <v>CONDUTOR COBRE 50,0 MM2 C/ ISOL. PLASTICO 1000 V</v>
          </cell>
          <cell r="C930" t="str">
            <v>m</v>
          </cell>
          <cell r="D930">
            <v>23.35</v>
          </cell>
        </row>
        <row r="931">
          <cell r="A931" t="str">
            <v>181344U</v>
          </cell>
          <cell r="B931" t="str">
            <v>CONDUTOR COBRE 70,0 MM2 C/ ISOL. PLASTICO 1000 V</v>
          </cell>
          <cell r="C931" t="str">
            <v>m</v>
          </cell>
          <cell r="D931">
            <v>30.5</v>
          </cell>
        </row>
        <row r="932">
          <cell r="A932" t="str">
            <v>181345U</v>
          </cell>
          <cell r="B932" t="str">
            <v>CONDUTOR COBRE 95,0 MM2 C/ ISOL. PLASTICO 1000 V</v>
          </cell>
          <cell r="C932" t="str">
            <v>m</v>
          </cell>
          <cell r="D932">
            <v>39.29</v>
          </cell>
        </row>
        <row r="933">
          <cell r="A933" t="str">
            <v>181346U</v>
          </cell>
          <cell r="B933" t="str">
            <v>CONDUTOR COBRE 120,0 MM2 C/ ISOL. PLASTICO 1000 V</v>
          </cell>
          <cell r="C933" t="str">
            <v>m</v>
          </cell>
          <cell r="D933">
            <v>48.35</v>
          </cell>
        </row>
        <row r="934">
          <cell r="A934" t="str">
            <v>181347U</v>
          </cell>
          <cell r="B934" t="str">
            <v>CONDUTOR COBRE 150,0 MM2 C/ ISOL. PLASTICO 1000 V</v>
          </cell>
          <cell r="C934" t="str">
            <v>m</v>
          </cell>
          <cell r="D934">
            <v>59.63</v>
          </cell>
        </row>
        <row r="935">
          <cell r="A935" t="str">
            <v>181348U</v>
          </cell>
          <cell r="B935" t="str">
            <v>CONDUTOR COBRE 185,0 MM2 C/ ISOL. PLASTICO 1000 V</v>
          </cell>
          <cell r="C935" t="str">
            <v>m</v>
          </cell>
          <cell r="D935">
            <v>75.28</v>
          </cell>
        </row>
        <row r="936">
          <cell r="A936" t="str">
            <v>181349U</v>
          </cell>
          <cell r="B936" t="str">
            <v>CONDUTOR COBRE 240,0 MM2 C/ ISOL. PLASTICO 1000 V</v>
          </cell>
          <cell r="C936" t="str">
            <v>m</v>
          </cell>
          <cell r="D936">
            <v>96.44</v>
          </cell>
        </row>
        <row r="937">
          <cell r="A937" t="str">
            <v>181350U</v>
          </cell>
          <cell r="B937" t="str">
            <v>CONDUTOR COBRE 300,0 MM2 C/ ISOL. PLASTICO 1000 V</v>
          </cell>
          <cell r="C937" t="str">
            <v>m</v>
          </cell>
          <cell r="D937">
            <v>122.69</v>
          </cell>
        </row>
        <row r="938">
          <cell r="A938" t="str">
            <v>181351U</v>
          </cell>
          <cell r="B938" t="str">
            <v>CONDUTOR COBRE 400,0 MM2 C/ ISOL. PLASTICO 1000 V</v>
          </cell>
          <cell r="C938" t="str">
            <v>m</v>
          </cell>
          <cell r="D938">
            <v>168.71</v>
          </cell>
        </row>
        <row r="939">
          <cell r="A939" t="str">
            <v>181352U</v>
          </cell>
          <cell r="B939" t="str">
            <v>CONDUTOR COBRE 500,0 MM2 C/ ISOL. PLASTICO 1000 V</v>
          </cell>
          <cell r="C939" t="str">
            <v>m</v>
          </cell>
          <cell r="D939">
            <v>236.85</v>
          </cell>
        </row>
        <row r="940">
          <cell r="A940">
            <v>181500</v>
          </cell>
          <cell r="B940" t="str">
            <v>CAIXAS DE PASSAGEM, INTERRUPTORES E TOMADAS</v>
          </cell>
        </row>
        <row r="941">
          <cell r="A941" t="str">
            <v>181501U</v>
          </cell>
          <cell r="B941" t="str">
            <v>CAIXA MET. 4" X 4" X 2" OCTOGONAL CHAPA 20</v>
          </cell>
          <cell r="C941" t="str">
            <v>un</v>
          </cell>
          <cell r="D941">
            <v>8.27</v>
          </cell>
        </row>
        <row r="942">
          <cell r="A942" t="str">
            <v>181502U</v>
          </cell>
          <cell r="B942" t="str">
            <v>CAIXA MET. 3" X 3" OCTOGONAL CHAPA 20</v>
          </cell>
          <cell r="C942" t="str">
            <v>un</v>
          </cell>
          <cell r="D942">
            <v>7</v>
          </cell>
        </row>
        <row r="943">
          <cell r="A943" t="str">
            <v>181503U</v>
          </cell>
          <cell r="B943" t="str">
            <v>CAIXA MET. 4" X 4" QUADRADA CHAPA 20</v>
          </cell>
          <cell r="C943" t="str">
            <v>un</v>
          </cell>
          <cell r="D943">
            <v>7.12</v>
          </cell>
        </row>
        <row r="944">
          <cell r="A944" t="str">
            <v>181504U</v>
          </cell>
          <cell r="B944" t="str">
            <v>CAIXA MET. 4" X 2" RETANGULAR CHAPA 20</v>
          </cell>
          <cell r="C944" t="str">
            <v>un</v>
          </cell>
          <cell r="D944">
            <v>5.51</v>
          </cell>
        </row>
        <row r="945">
          <cell r="A945" t="str">
            <v>181505U</v>
          </cell>
          <cell r="B945" t="str">
            <v xml:space="preserve">INTERRUPTOR 1 TECLA SIMPLES C/ ESP. 4" X 2" </v>
          </cell>
          <cell r="C945" t="str">
            <v>un</v>
          </cell>
          <cell r="D945">
            <v>12.2</v>
          </cell>
        </row>
        <row r="946">
          <cell r="A946" t="str">
            <v>181506U</v>
          </cell>
          <cell r="B946" t="str">
            <v xml:space="preserve">INTERRUPTOR 2 TECLAS SIMPLES C/ ESP. 4" X 2" </v>
          </cell>
          <cell r="C946" t="str">
            <v>un</v>
          </cell>
          <cell r="D946">
            <v>23.03</v>
          </cell>
        </row>
        <row r="947">
          <cell r="A947" t="str">
            <v>181507U</v>
          </cell>
          <cell r="B947" t="str">
            <v xml:space="preserve">INTERRUPTOR 3 TECLAS SIMPLES C/ ESP. 4" X 2" </v>
          </cell>
          <cell r="C947" t="str">
            <v>un</v>
          </cell>
          <cell r="D947">
            <v>31.89</v>
          </cell>
        </row>
        <row r="948">
          <cell r="A948" t="str">
            <v>181508U</v>
          </cell>
          <cell r="B948" t="str">
            <v>INT.1 TECLA SIMP. C/ TOMADA 110 V -5A ESP. 4"X 2"</v>
          </cell>
          <cell r="C948" t="str">
            <v>un</v>
          </cell>
          <cell r="D948">
            <v>23.93</v>
          </cell>
        </row>
        <row r="949">
          <cell r="A949" t="str">
            <v>181509U</v>
          </cell>
          <cell r="B949" t="str">
            <v xml:space="preserve">INTERRUPTOR 1 TECLA PARALELA C/ ESP. 4" X 2" </v>
          </cell>
          <cell r="C949" t="str">
            <v>un</v>
          </cell>
          <cell r="D949">
            <v>14.45</v>
          </cell>
        </row>
        <row r="950">
          <cell r="A950" t="str">
            <v>181511U</v>
          </cell>
          <cell r="B950" t="str">
            <v>INT. 1 TECLA SIMP. E 1 PARALELA C/ ESP. 4" X 2"</v>
          </cell>
          <cell r="C950" t="str">
            <v>un</v>
          </cell>
          <cell r="D950">
            <v>26.96</v>
          </cell>
        </row>
        <row r="951">
          <cell r="A951" t="str">
            <v>181512U</v>
          </cell>
          <cell r="B951" t="str">
            <v>INT. 2 TECLAS SIMP. E 1 PARALELA C/ ESP. 4" X 2"</v>
          </cell>
          <cell r="C951" t="str">
            <v>un</v>
          </cell>
          <cell r="D951">
            <v>36.950000000000003</v>
          </cell>
        </row>
        <row r="952">
          <cell r="A952" t="str">
            <v>181513U</v>
          </cell>
          <cell r="B952" t="str">
            <v>INTERRUPTOR 2 TECLAS PARALELAS C/ ESP. 4" X 2"</v>
          </cell>
          <cell r="C952" t="str">
            <v>un</v>
          </cell>
          <cell r="D952">
            <v>31.2</v>
          </cell>
        </row>
        <row r="953">
          <cell r="A953" t="str">
            <v>181514U</v>
          </cell>
          <cell r="B953" t="str">
            <v>TOMADA CORRENTE MONOF. C/ ESP. 4" X 2" 110 V - 5A</v>
          </cell>
          <cell r="C953" t="str">
            <v>un</v>
          </cell>
          <cell r="D953">
            <v>12.38</v>
          </cell>
        </row>
        <row r="954">
          <cell r="A954" t="str">
            <v>181515U</v>
          </cell>
          <cell r="B954" t="str">
            <v>TOMADA CORRENTE BIF. C/ ESP. 4" X 2" 220 V - 10 A</v>
          </cell>
          <cell r="C954" t="str">
            <v>un</v>
          </cell>
          <cell r="D954">
            <v>18.18</v>
          </cell>
        </row>
        <row r="955">
          <cell r="A955" t="str">
            <v>181516U</v>
          </cell>
          <cell r="B955" t="str">
            <v>ESPELHO EM BAQUELITE 4" X 2" COM FURO CENTRAL</v>
          </cell>
          <cell r="C955" t="str">
            <v>un</v>
          </cell>
          <cell r="D955">
            <v>3.06</v>
          </cell>
        </row>
        <row r="956">
          <cell r="A956" t="str">
            <v>181517U</v>
          </cell>
          <cell r="B956" t="str">
            <v>ESPELHO EM BAQUELITE 4" X 2" CEGO</v>
          </cell>
          <cell r="C956" t="str">
            <v>un</v>
          </cell>
          <cell r="D956">
            <v>3.06</v>
          </cell>
        </row>
        <row r="957">
          <cell r="A957" t="str">
            <v>181518U</v>
          </cell>
          <cell r="B957" t="str">
            <v>ESPELHO EM BAQUELITE 4" X 4" COM FURO CENTRAL</v>
          </cell>
          <cell r="C957" t="str">
            <v>un</v>
          </cell>
          <cell r="D957">
            <v>6.06</v>
          </cell>
        </row>
        <row r="958">
          <cell r="A958" t="str">
            <v>181519U</v>
          </cell>
          <cell r="B958" t="str">
            <v>ESPELHO EM BAQUELITE 4" X 4" CEGO</v>
          </cell>
          <cell r="C958" t="str">
            <v>un</v>
          </cell>
          <cell r="D958">
            <v>6.06</v>
          </cell>
        </row>
        <row r="959">
          <cell r="A959" t="str">
            <v>181520U</v>
          </cell>
          <cell r="B959" t="str">
            <v>TOMADA DE TELEFONE C/ ESP. 4" X 4" PADRAO TELEPAR</v>
          </cell>
          <cell r="C959" t="str">
            <v>un</v>
          </cell>
          <cell r="D959">
            <v>19.96</v>
          </cell>
        </row>
        <row r="960">
          <cell r="A960" t="str">
            <v>181521U</v>
          </cell>
          <cell r="B960" t="str">
            <v>CAIXA DE PASSAGEM DE CONCRETO 30 X 30 X 30 CM</v>
          </cell>
          <cell r="C960" t="str">
            <v>un</v>
          </cell>
          <cell r="D960">
            <v>31.28</v>
          </cell>
        </row>
        <row r="961">
          <cell r="A961" t="str">
            <v>181522U</v>
          </cell>
          <cell r="B961" t="str">
            <v>CX.PASSAGEM ALV. 30 X 30 X 30 CM TAMPA DE CONCRETO</v>
          </cell>
          <cell r="C961" t="str">
            <v>un</v>
          </cell>
          <cell r="D961">
            <v>61.41</v>
          </cell>
        </row>
        <row r="962">
          <cell r="A962" t="str">
            <v>181523U</v>
          </cell>
          <cell r="B962" t="str">
            <v>CX.PASSAGEM ALV. 40 X 40 X 40 CM TAMPA DE CONCRETO</v>
          </cell>
          <cell r="C962" t="str">
            <v>un</v>
          </cell>
          <cell r="D962">
            <v>95.9</v>
          </cell>
        </row>
        <row r="963">
          <cell r="A963" t="str">
            <v>181524U</v>
          </cell>
          <cell r="B963" t="str">
            <v>CX.PASSAGEM ALV. 50 X 50 X 50 CM TAMPA DE CONCRETO</v>
          </cell>
          <cell r="C963" t="str">
            <v>un</v>
          </cell>
          <cell r="D963">
            <v>145.97</v>
          </cell>
        </row>
        <row r="964">
          <cell r="A964" t="str">
            <v>181525U</v>
          </cell>
          <cell r="B964" t="str">
            <v>CX.PASSAGEM ALV. 60 X 60 X 60 CM TAMPA DE CONCRETO</v>
          </cell>
          <cell r="C964" t="str">
            <v>un</v>
          </cell>
          <cell r="D964">
            <v>199.13</v>
          </cell>
        </row>
        <row r="965">
          <cell r="A965" t="str">
            <v>181526U</v>
          </cell>
          <cell r="B965" t="str">
            <v>CX.PASSAGEM ALV. 80 X 80 X 80 CM TAMPA DE CONCRETO</v>
          </cell>
          <cell r="C965" t="str">
            <v>un</v>
          </cell>
          <cell r="D965">
            <v>349.64</v>
          </cell>
        </row>
        <row r="966">
          <cell r="A966" t="str">
            <v>181527U</v>
          </cell>
          <cell r="B966" t="str">
            <v>CX. PAS. ALV. 1,00MX1,00MX1,00 M TAMPA DE CONCRETO</v>
          </cell>
          <cell r="C966" t="str">
            <v>un</v>
          </cell>
          <cell r="D966">
            <v>573.22</v>
          </cell>
        </row>
        <row r="967">
          <cell r="A967" t="str">
            <v>181551U</v>
          </cell>
          <cell r="B967" t="str">
            <v>INT. 2 TECLAS SIMPLES C/ TOMADA MONOF. ESP. 4"X2"</v>
          </cell>
          <cell r="C967" t="str">
            <v>un</v>
          </cell>
          <cell r="D967">
            <v>31.89</v>
          </cell>
        </row>
        <row r="968">
          <cell r="A968">
            <v>181700</v>
          </cell>
          <cell r="B968" t="str">
            <v>LUMINÁRIAS</v>
          </cell>
        </row>
        <row r="969">
          <cell r="A969" t="str">
            <v>181701U</v>
          </cell>
          <cell r="B969" t="str">
            <v>LUMINARIA FLUORESCENTE 2 X 40 W COMPLETA</v>
          </cell>
          <cell r="C969" t="str">
            <v>un</v>
          </cell>
          <cell r="D969">
            <v>72.290000000000006</v>
          </cell>
        </row>
        <row r="970">
          <cell r="A970" t="str">
            <v>181702U</v>
          </cell>
          <cell r="B970" t="str">
            <v>LUMINARIA FLUORESCENTE 4 X 40 W COMPLETA</v>
          </cell>
          <cell r="C970" t="str">
            <v>un</v>
          </cell>
          <cell r="D970">
            <v>126.58</v>
          </cell>
        </row>
        <row r="971">
          <cell r="A971" t="str">
            <v>181703U</v>
          </cell>
          <cell r="B971" t="str">
            <v>LUMINARIA FLUORESCENTE 2 X 20 W COMPLETA</v>
          </cell>
          <cell r="C971" t="str">
            <v>un</v>
          </cell>
          <cell r="D971">
            <v>65.08</v>
          </cell>
        </row>
        <row r="972">
          <cell r="A972" t="str">
            <v>181704U</v>
          </cell>
          <cell r="B972" t="str">
            <v>LUMINARIA FLUORESCENTE 4 X 20 W COMPLETA</v>
          </cell>
          <cell r="C972" t="str">
            <v>un</v>
          </cell>
          <cell r="D972">
            <v>113.34</v>
          </cell>
        </row>
        <row r="973">
          <cell r="A973" t="str">
            <v>181705U</v>
          </cell>
          <cell r="B973" t="str">
            <v>LUMINARIA TIPO DROPS 60 W / 130 V COMPLETA</v>
          </cell>
          <cell r="C973" t="str">
            <v>un</v>
          </cell>
          <cell r="D973">
            <v>58.77</v>
          </cell>
        </row>
        <row r="974">
          <cell r="A974" t="str">
            <v>181706U</v>
          </cell>
          <cell r="B974" t="str">
            <v>LUMINARIA TIPO DROPS 100 W / 130 V COMPLETA</v>
          </cell>
          <cell r="C974" t="str">
            <v>un</v>
          </cell>
          <cell r="D974">
            <v>59.49</v>
          </cell>
        </row>
        <row r="975">
          <cell r="A975" t="str">
            <v>181707U</v>
          </cell>
          <cell r="B975" t="str">
            <v>LUMINARIA TIPO DROPS 150 W / 130 V COMPLETA</v>
          </cell>
          <cell r="C975" t="str">
            <v>un</v>
          </cell>
          <cell r="D975">
            <v>60.82</v>
          </cell>
        </row>
        <row r="976">
          <cell r="A976" t="str">
            <v>181708U</v>
          </cell>
          <cell r="B976" t="str">
            <v>LUMINARIA TIPO PRATO IND. 60 W D= 35 CM COMPLETA</v>
          </cell>
          <cell r="C976" t="str">
            <v>un</v>
          </cell>
          <cell r="D976">
            <v>57.51</v>
          </cell>
        </row>
        <row r="977">
          <cell r="A977" t="str">
            <v>181709U</v>
          </cell>
          <cell r="B977" t="str">
            <v>LUMINARIA TIPO PRATO IND. 100 W D= 35 CM COMPLETA</v>
          </cell>
          <cell r="C977" t="str">
            <v>un</v>
          </cell>
          <cell r="D977">
            <v>58.23</v>
          </cell>
        </row>
        <row r="978">
          <cell r="A978">
            <v>181900</v>
          </cell>
          <cell r="B978" t="str">
            <v>PONTOS</v>
          </cell>
        </row>
        <row r="979">
          <cell r="A979" t="str">
            <v>181901U</v>
          </cell>
          <cell r="B979" t="str">
            <v>PONTO DE LUZ</v>
          </cell>
          <cell r="C979" t="str">
            <v>un</v>
          </cell>
          <cell r="D979">
            <v>113.99</v>
          </cell>
        </row>
        <row r="980">
          <cell r="A980" t="str">
            <v>181902U</v>
          </cell>
          <cell r="B980" t="str">
            <v>PONTO DE TOMADA MONOFASICA</v>
          </cell>
          <cell r="C980" t="str">
            <v>un</v>
          </cell>
          <cell r="D980">
            <v>45.87</v>
          </cell>
        </row>
        <row r="981">
          <cell r="A981" t="str">
            <v>181903U</v>
          </cell>
          <cell r="B981" t="str">
            <v>PONTO DE TOMADA BIFASICA</v>
          </cell>
          <cell r="C981" t="str">
            <v>un</v>
          </cell>
          <cell r="D981">
            <v>55.96</v>
          </cell>
        </row>
        <row r="982">
          <cell r="A982">
            <v>190000</v>
          </cell>
          <cell r="B982" t="str">
            <v>INSTALAÇÕES TELEFÔNICAS</v>
          </cell>
        </row>
        <row r="983">
          <cell r="A983">
            <v>190200</v>
          </cell>
          <cell r="B983" t="str">
            <v>QUADROS PARA TELEFONE</v>
          </cell>
        </row>
        <row r="984">
          <cell r="A984" t="str">
            <v>190201U</v>
          </cell>
          <cell r="B984" t="str">
            <v>QUADRO DIST. P/ TELEFONE N. 2 (20 X 20 X 12 CM)</v>
          </cell>
          <cell r="C984" t="str">
            <v>un</v>
          </cell>
          <cell r="D984">
            <v>70.56</v>
          </cell>
        </row>
        <row r="985">
          <cell r="A985" t="str">
            <v>190202U</v>
          </cell>
          <cell r="B985" t="str">
            <v>QUADRO DIST. P/ TELEFONE N. 3 (40 X 40 X 12 CM)</v>
          </cell>
          <cell r="C985" t="str">
            <v>un</v>
          </cell>
          <cell r="D985">
            <v>118.11</v>
          </cell>
        </row>
        <row r="986">
          <cell r="A986" t="str">
            <v>190203U</v>
          </cell>
          <cell r="B986" t="str">
            <v>QUADRO DIST. P/ TELEFONE N. 4 (60 X 60 X 12 CM)</v>
          </cell>
          <cell r="C986" t="str">
            <v>un</v>
          </cell>
          <cell r="D986">
            <v>200.1</v>
          </cell>
        </row>
        <row r="987">
          <cell r="A987" t="str">
            <v>190204U</v>
          </cell>
          <cell r="B987" t="str">
            <v>QUADRO DIST. P/ TELEFONE N. 5 (80 X 80 X 12 CM)</v>
          </cell>
          <cell r="C987" t="str">
            <v>un</v>
          </cell>
          <cell r="D987">
            <v>285.29000000000002</v>
          </cell>
        </row>
        <row r="988">
          <cell r="A988" t="str">
            <v>190205U</v>
          </cell>
          <cell r="B988" t="str">
            <v>QUADRO DIST. P/ TELEFONE N. 6 (120 X 120 X 12 CM)</v>
          </cell>
          <cell r="C988" t="str">
            <v>un</v>
          </cell>
          <cell r="D988">
            <v>644.67999999999995</v>
          </cell>
        </row>
        <row r="989">
          <cell r="A989">
            <v>190600</v>
          </cell>
          <cell r="B989" t="str">
            <v>CAIXAS DE PASSAGEM</v>
          </cell>
        </row>
        <row r="990">
          <cell r="A990" t="str">
            <v>190601U</v>
          </cell>
          <cell r="B990" t="str">
            <v>CX. PAS. ALV. 60X35X50CM TIPO R-1 C/ TAMPA F0F0</v>
          </cell>
          <cell r="C990" t="str">
            <v>un</v>
          </cell>
          <cell r="D990">
            <v>285.62</v>
          </cell>
        </row>
        <row r="991">
          <cell r="A991" t="str">
            <v>190602U</v>
          </cell>
          <cell r="B991" t="str">
            <v>CX. PAS. ALV. 107X52X50CM TIPO R-2 C/ TAMPA F0F0</v>
          </cell>
          <cell r="C991" t="str">
            <v>un</v>
          </cell>
          <cell r="D991">
            <v>539.16</v>
          </cell>
        </row>
        <row r="992">
          <cell r="A992">
            <v>200000</v>
          </cell>
          <cell r="B992" t="str">
            <v>OBRAS COMPLEMETARES</v>
          </cell>
        </row>
        <row r="993">
          <cell r="A993">
            <v>200100</v>
          </cell>
          <cell r="B993" t="str">
            <v>MUROS E ALAMBRADOS</v>
          </cell>
        </row>
        <row r="994">
          <cell r="A994" t="str">
            <v>200101U</v>
          </cell>
          <cell r="B994" t="str">
            <v>MURO PRE-FABRICADO H= 1,50 M</v>
          </cell>
          <cell r="C994" t="str">
            <v>m</v>
          </cell>
          <cell r="D994">
            <v>63.16</v>
          </cell>
        </row>
        <row r="995">
          <cell r="A995" t="str">
            <v>200102U</v>
          </cell>
          <cell r="B995" t="str">
            <v>MURO PRE-FABRICADO H= 1,80 M</v>
          </cell>
          <cell r="C995" t="str">
            <v>m</v>
          </cell>
          <cell r="D995">
            <v>72.790000000000006</v>
          </cell>
        </row>
        <row r="996">
          <cell r="A996" t="str">
            <v>200103U</v>
          </cell>
          <cell r="B996" t="str">
            <v>ALAMB. C/ MOURAO CONCRETO E TELA FIO 14 H= 2,20 M</v>
          </cell>
          <cell r="C996" t="str">
            <v>m</v>
          </cell>
          <cell r="D996">
            <v>93.32</v>
          </cell>
        </row>
        <row r="997">
          <cell r="A997" t="str">
            <v>200104U</v>
          </cell>
          <cell r="B997" t="str">
            <v>MURO DE ALV. 1/2 VEZ H=1,50 M PADRAO PMC S/REVEST.</v>
          </cell>
          <cell r="C997" t="str">
            <v>m</v>
          </cell>
          <cell r="D997">
            <v>212.54</v>
          </cell>
        </row>
        <row r="998">
          <cell r="A998" t="str">
            <v>200105U</v>
          </cell>
          <cell r="B998" t="str">
            <v>MURO ALV.1/2 VEZ H=1,50M REVEST.CHAP.E EMB 2 FACES.</v>
          </cell>
          <cell r="C998" t="str">
            <v>m</v>
          </cell>
          <cell r="D998">
            <v>281.04000000000002</v>
          </cell>
        </row>
        <row r="999">
          <cell r="A999" t="str">
            <v>200106U</v>
          </cell>
          <cell r="B999" t="str">
            <v>MURO DE ALV. 1/2 VEZ H=1,80 M PADRAO PMC S/REVEST.</v>
          </cell>
          <cell r="C999" t="str">
            <v>m</v>
          </cell>
          <cell r="D999">
            <v>235.04</v>
          </cell>
        </row>
        <row r="1000">
          <cell r="A1000" t="str">
            <v>200107U</v>
          </cell>
          <cell r="B1000" t="str">
            <v>MURO ALV.1/2 VEZ H=1,80M REVEST.CHAP.E EMB 2 FACES</v>
          </cell>
          <cell r="C1000" t="str">
            <v>m</v>
          </cell>
          <cell r="D1000">
            <v>317.25</v>
          </cell>
        </row>
        <row r="1001">
          <cell r="A1001" t="str">
            <v>200108U</v>
          </cell>
          <cell r="B1001" t="str">
            <v>MURO DE ALV. 1/2 VEZ H=2,00 M PADRAO PMC S/REVEST.</v>
          </cell>
          <cell r="C1001" t="str">
            <v>m</v>
          </cell>
          <cell r="D1001">
            <v>250.55</v>
          </cell>
        </row>
        <row r="1002">
          <cell r="A1002" t="str">
            <v>200109U</v>
          </cell>
          <cell r="B1002" t="str">
            <v>MURO ALV.1/2 VEZ H=2,00M REVEST.CHAP.E EMB.2 FACES</v>
          </cell>
          <cell r="C1002" t="str">
            <v>m</v>
          </cell>
          <cell r="D1002">
            <v>341.88</v>
          </cell>
        </row>
        <row r="1003">
          <cell r="A1003" t="str">
            <v>200110U</v>
          </cell>
          <cell r="B1003" t="str">
            <v>MURO DE ALV. 1/2 VEZ H=2,50 M PADRAO PMC S/REVEST.</v>
          </cell>
          <cell r="C1003" t="str">
            <v>m</v>
          </cell>
          <cell r="D1003">
            <v>289.14</v>
          </cell>
        </row>
        <row r="1004">
          <cell r="A1004" t="str">
            <v>200111U</v>
          </cell>
          <cell r="B1004" t="str">
            <v>MURO ALV.1/2 VEZ H=2,50M REVEST.CHAP.E EMB.2 FACES</v>
          </cell>
          <cell r="C1004" t="str">
            <v>m</v>
          </cell>
          <cell r="D1004">
            <v>403.32</v>
          </cell>
        </row>
        <row r="1005">
          <cell r="A1005" t="str">
            <v>200112U</v>
          </cell>
          <cell r="B1005" t="str">
            <v>MURO PALITO DE CONC. H=2,00 M EST. E VIGA BALDRAME</v>
          </cell>
          <cell r="C1005" t="str">
            <v>m</v>
          </cell>
          <cell r="D1005">
            <v>234.33</v>
          </cell>
        </row>
        <row r="1006">
          <cell r="A1006" t="str">
            <v>200113U</v>
          </cell>
          <cell r="B1006" t="str">
            <v>MURO PALITO CONCRETO H=1,80M EST. EVIGA BALDRAME</v>
          </cell>
          <cell r="C1006" t="str">
            <v>m</v>
          </cell>
          <cell r="D1006">
            <v>228.43</v>
          </cell>
        </row>
        <row r="1007">
          <cell r="A1007" t="str">
            <v>200114U</v>
          </cell>
          <cell r="B1007" t="str">
            <v>FORN.E COLOC. MOURAO DE CONC. TIPO ALAMB. H=3,2M</v>
          </cell>
          <cell r="C1007" t="str">
            <v>un</v>
          </cell>
          <cell r="D1007">
            <v>45.48</v>
          </cell>
        </row>
        <row r="1008">
          <cell r="A1008" t="str">
            <v>200115U</v>
          </cell>
          <cell r="B1008" t="str">
            <v>FORN. E COLOC. TELA TIPO ALAMB. MALHA 2" FIO 14</v>
          </cell>
          <cell r="C1008" t="str">
            <v>m2</v>
          </cell>
          <cell r="D1008">
            <v>21.63</v>
          </cell>
        </row>
        <row r="1009">
          <cell r="A1009" t="str">
            <v>200116U</v>
          </cell>
          <cell r="B1009" t="str">
            <v>FORN. E COLOC. TELA TIPO ALAMB. MALHA 2" FIO 12</v>
          </cell>
          <cell r="C1009" t="str">
            <v>m2</v>
          </cell>
          <cell r="D1009">
            <v>26.44</v>
          </cell>
        </row>
        <row r="1010">
          <cell r="A1010" t="str">
            <v>200117U</v>
          </cell>
          <cell r="B1010" t="str">
            <v>FORN. E COLOCACAO DE ARAME LISO GALVANIZADO 14</v>
          </cell>
          <cell r="C1010" t="str">
            <v>m</v>
          </cell>
          <cell r="D1010">
            <v>0.55000000000000004</v>
          </cell>
        </row>
        <row r="1011">
          <cell r="A1011" t="str">
            <v>200118U</v>
          </cell>
          <cell r="B1011" t="str">
            <v>FORN. E COLOCACAO DE ARAME LISO GALVANIZADO 12</v>
          </cell>
          <cell r="C1011" t="str">
            <v>m</v>
          </cell>
          <cell r="D1011">
            <v>0.69</v>
          </cell>
        </row>
        <row r="1012">
          <cell r="A1012" t="str">
            <v>200119U</v>
          </cell>
          <cell r="B1012" t="str">
            <v>FORN. E COLOCACAO DE ARAME LISO GALVANIZADO 10</v>
          </cell>
          <cell r="C1012" t="str">
            <v>m</v>
          </cell>
          <cell r="D1012">
            <v>0.89</v>
          </cell>
        </row>
        <row r="1013">
          <cell r="A1013" t="str">
            <v>200120U</v>
          </cell>
          <cell r="B1013" t="str">
            <v>FORN. E COLOCACAO DE ARAME FARPADO</v>
          </cell>
          <cell r="C1013" t="str">
            <v>m</v>
          </cell>
          <cell r="D1013">
            <v>0.69</v>
          </cell>
        </row>
        <row r="1014">
          <cell r="A1014">
            <v>200200</v>
          </cell>
          <cell r="B1014" t="str">
            <v>GRADIS E PORTÕES</v>
          </cell>
        </row>
        <row r="1015">
          <cell r="A1015" t="str">
            <v>200201U</v>
          </cell>
          <cell r="B1015" t="str">
            <v>PORTAO TUBO F.G. E TELA GALVANIZADA 1,00 X 1,80 M</v>
          </cell>
          <cell r="C1015" t="str">
            <v>un</v>
          </cell>
          <cell r="D1015">
            <v>273.83999999999997</v>
          </cell>
        </row>
        <row r="1016">
          <cell r="A1016" t="str">
            <v>200202U</v>
          </cell>
          <cell r="B1016" t="str">
            <v>PORTAO TUBO F.G. E TELA GALVANIZADA 3,00 X 1,80 M</v>
          </cell>
          <cell r="C1016" t="str">
            <v>un</v>
          </cell>
          <cell r="D1016">
            <v>821.51</v>
          </cell>
        </row>
        <row r="1017">
          <cell r="A1017" t="str">
            <v>200203U</v>
          </cell>
          <cell r="B1017" t="str">
            <v>PORTAO EM FERRO 1/2"</v>
          </cell>
          <cell r="C1017" t="str">
            <v>m2</v>
          </cell>
          <cell r="D1017">
            <v>158.15</v>
          </cell>
        </row>
        <row r="1018">
          <cell r="A1018" t="str">
            <v>200204U</v>
          </cell>
          <cell r="B1018" t="str">
            <v>GRADIL EM FERRO LAMINADO REDONDO 1/2"</v>
          </cell>
          <cell r="C1018" t="str">
            <v>m2</v>
          </cell>
          <cell r="D1018">
            <v>158.15</v>
          </cell>
        </row>
        <row r="1019">
          <cell r="A1019">
            <v>200300</v>
          </cell>
          <cell r="B1019" t="str">
            <v>PAVIMENTAÇÃO EXTERNA</v>
          </cell>
        </row>
        <row r="1020">
          <cell r="A1020" t="str">
            <v>200301U</v>
          </cell>
          <cell r="B1020" t="str">
            <v>PISO DE CONCRETO DESEMPENADO E= 7 CM</v>
          </cell>
          <cell r="C1020" t="str">
            <v>m2</v>
          </cell>
          <cell r="D1020">
            <v>51.79</v>
          </cell>
        </row>
        <row r="1021">
          <cell r="A1021" t="str">
            <v>200302U</v>
          </cell>
          <cell r="B1021" t="str">
            <v>LAJOTA PRE-MOLDADA DE CONCRETO 45 X 45 X 05 CM</v>
          </cell>
          <cell r="C1021" t="str">
            <v>m2</v>
          </cell>
          <cell r="D1021">
            <v>44.26</v>
          </cell>
        </row>
        <row r="1022">
          <cell r="A1022" t="str">
            <v>200303U</v>
          </cell>
          <cell r="B1022" t="str">
            <v>FINCADINHA DE CONCRETO 45 X 22,5 X O5 CM</v>
          </cell>
          <cell r="C1022" t="str">
            <v>m</v>
          </cell>
          <cell r="D1022">
            <v>15.83</v>
          </cell>
        </row>
        <row r="1023">
          <cell r="A1023" t="str">
            <v>200304U</v>
          </cell>
          <cell r="B1023" t="str">
            <v>FINCADINHA DE CONCRETO MOLDADA IN-LOCO 7 X 20 CM</v>
          </cell>
          <cell r="C1023" t="str">
            <v>m</v>
          </cell>
          <cell r="D1023">
            <v>22.41</v>
          </cell>
        </row>
        <row r="1024">
          <cell r="A1024">
            <v>200400</v>
          </cell>
          <cell r="B1024" t="str">
            <v>PAISAGISMO E AJARDINAMENTO</v>
          </cell>
        </row>
        <row r="1025">
          <cell r="A1025" t="str">
            <v>200401U</v>
          </cell>
          <cell r="B1025" t="str">
            <v>FORNECIMENTO E ASSENTAMENTO DE GRAMA EM LEIVAS</v>
          </cell>
          <cell r="C1025" t="str">
            <v>m2</v>
          </cell>
          <cell r="D1025">
            <v>7.82</v>
          </cell>
        </row>
        <row r="1026">
          <cell r="A1026" t="str">
            <v>200402U</v>
          </cell>
          <cell r="B1026" t="str">
            <v>FORNECIMENTO E ESPALHAMENTO DE AREIA</v>
          </cell>
          <cell r="C1026" t="str">
            <v>m3</v>
          </cell>
          <cell r="D1026">
            <v>92.86</v>
          </cell>
        </row>
        <row r="1027">
          <cell r="A1027" t="str">
            <v>200403U</v>
          </cell>
          <cell r="B1027" t="str">
            <v>FORNECIMENTO E ESPALHAMENTO DE PEDRISCO</v>
          </cell>
          <cell r="C1027" t="str">
            <v>m3</v>
          </cell>
          <cell r="D1027">
            <v>83.11</v>
          </cell>
        </row>
        <row r="1028">
          <cell r="A1028" t="str">
            <v>200404U</v>
          </cell>
          <cell r="B1028" t="str">
            <v>REGULARIZACAO E COMPACTACAO MANUAL DE PASSEIOS</v>
          </cell>
          <cell r="C1028" t="str">
            <v>m2</v>
          </cell>
          <cell r="D1028">
            <v>3.42</v>
          </cell>
        </row>
        <row r="1029">
          <cell r="A1029" t="str">
            <v>200405U</v>
          </cell>
          <cell r="B1029" t="str">
            <v>FORNECIMENTO E PLANTIO DE ARVORE IPE AMARELO</v>
          </cell>
          <cell r="C1029" t="str">
            <v>un</v>
          </cell>
          <cell r="D1029">
            <v>38.700000000000003</v>
          </cell>
        </row>
        <row r="1030">
          <cell r="A1030" t="str">
            <v>200406U</v>
          </cell>
          <cell r="B1030" t="str">
            <v>FORNECIMENTO E PLANTIO DE ARVORE ACER</v>
          </cell>
          <cell r="C1030" t="str">
            <v>un</v>
          </cell>
          <cell r="D1030">
            <v>38.700000000000003</v>
          </cell>
        </row>
        <row r="1031">
          <cell r="A1031" t="str">
            <v>200407U</v>
          </cell>
          <cell r="B1031" t="str">
            <v>FORNECIMENTO E PLANTIO DE ARVORE ESTREMOSA</v>
          </cell>
          <cell r="C1031" t="str">
            <v>un</v>
          </cell>
          <cell r="D1031">
            <v>38.700000000000003</v>
          </cell>
        </row>
        <row r="1032">
          <cell r="A1032" t="str">
            <v>200408U</v>
          </cell>
          <cell r="B1032" t="str">
            <v>FORNECIMENTO E PLANTIO DE ARVORE PLATANOS</v>
          </cell>
          <cell r="C1032" t="str">
            <v>un</v>
          </cell>
          <cell r="D1032">
            <v>38.700000000000003</v>
          </cell>
        </row>
        <row r="1033">
          <cell r="A1033" t="str">
            <v>200409U</v>
          </cell>
          <cell r="B1033" t="str">
            <v>FORNECIMENTO E PLANTIO DE ARVORE QUARESMEIRA</v>
          </cell>
          <cell r="C1033" t="str">
            <v>un</v>
          </cell>
          <cell r="D1033">
            <v>38.700000000000003</v>
          </cell>
        </row>
        <row r="1034">
          <cell r="A1034" t="str">
            <v>200410U</v>
          </cell>
          <cell r="B1034" t="str">
            <v>FORNECIMENTO E PLANTIO DE ARVORE TIPUANA</v>
          </cell>
          <cell r="C1034" t="str">
            <v>un</v>
          </cell>
          <cell r="D1034">
            <v>38.700000000000003</v>
          </cell>
        </row>
        <row r="1035">
          <cell r="A1035" t="str">
            <v>200411U</v>
          </cell>
          <cell r="B1035" t="str">
            <v>FORNECIMENTO E PLANTIO DE AZALEA SIMPLES</v>
          </cell>
          <cell r="C1035" t="str">
            <v>un</v>
          </cell>
          <cell r="D1035">
            <v>18.05</v>
          </cell>
        </row>
        <row r="1036">
          <cell r="A1036" t="str">
            <v>200412U</v>
          </cell>
          <cell r="B1036" t="str">
            <v>FORNECIMENTO E PLANTIO DE AZALEA DOBRADA</v>
          </cell>
          <cell r="C1036" t="str">
            <v>un</v>
          </cell>
          <cell r="D1036">
            <v>20.45</v>
          </cell>
        </row>
        <row r="1037">
          <cell r="A1037" t="str">
            <v>200413U</v>
          </cell>
          <cell r="B1037" t="str">
            <v>FORN. E PLANTIO DE HEMEROCALLIS (LIRIO AMARELO )</v>
          </cell>
          <cell r="C1037" t="str">
            <v>un</v>
          </cell>
          <cell r="D1037">
            <v>11.51</v>
          </cell>
        </row>
        <row r="1038">
          <cell r="A1038">
            <v>200500</v>
          </cell>
          <cell r="B1038" t="str">
            <v>EQUIPAMENTOS PLAY GROUND</v>
          </cell>
        </row>
        <row r="1039">
          <cell r="A1039" t="str">
            <v>200501U</v>
          </cell>
          <cell r="B1039" t="str">
            <v>ESCORREGADOR METALICO COM 2,00 M</v>
          </cell>
          <cell r="C1039" t="str">
            <v>un</v>
          </cell>
          <cell r="D1039">
            <v>638.66999999999996</v>
          </cell>
        </row>
        <row r="1040">
          <cell r="A1040" t="str">
            <v>200502U</v>
          </cell>
          <cell r="B1040" t="str">
            <v>GAIOLA CILINDRICA 1,50 X 2,00 M</v>
          </cell>
          <cell r="C1040" t="str">
            <v>un</v>
          </cell>
          <cell r="D1040">
            <v>841.87</v>
          </cell>
        </row>
        <row r="1041">
          <cell r="A1041" t="str">
            <v>200503U</v>
          </cell>
          <cell r="B1041" t="str">
            <v>LABIRINTO 1,50 X 1,50 X 2,00 M</v>
          </cell>
          <cell r="C1041" t="str">
            <v>un</v>
          </cell>
          <cell r="D1041">
            <v>1004.41</v>
          </cell>
        </row>
        <row r="1042">
          <cell r="A1042" t="str">
            <v>200504U</v>
          </cell>
          <cell r="B1042" t="str">
            <v>APARELHO COM 3 GANGORRAS COMP:2,00 M (METALICO)</v>
          </cell>
          <cell r="C1042" t="str">
            <v>un</v>
          </cell>
          <cell r="D1042">
            <v>844.4</v>
          </cell>
        </row>
        <row r="1043">
          <cell r="A1043" t="str">
            <v>200505U</v>
          </cell>
          <cell r="B1043" t="str">
            <v>APARELHO COM 2 GANGORRAS COMP:2,00 M (METALICO)</v>
          </cell>
          <cell r="C1043" t="str">
            <v>un</v>
          </cell>
          <cell r="D1043">
            <v>661.52</v>
          </cell>
        </row>
        <row r="1044">
          <cell r="A1044" t="str">
            <v>200506U</v>
          </cell>
          <cell r="B1044" t="str">
            <v>FORN.INST TABELA BASQ.COMP. NAVAL 1,8X1,2M C/PINT.</v>
          </cell>
          <cell r="C1044" t="str">
            <v>un</v>
          </cell>
          <cell r="D1044">
            <v>485.33</v>
          </cell>
        </row>
        <row r="1045">
          <cell r="A1045" t="str">
            <v>200507U</v>
          </cell>
          <cell r="B1045" t="str">
            <v>FORN. E COLOCACAO DE ARO PARA TABELA DE BASQUETE</v>
          </cell>
          <cell r="C1045" t="str">
            <v>un</v>
          </cell>
          <cell r="D1045">
            <v>132.03</v>
          </cell>
        </row>
        <row r="1046">
          <cell r="A1046" t="str">
            <v>200508U</v>
          </cell>
          <cell r="B1046" t="str">
            <v>TUBO F.G.2" H= 3,20 M, ESTICADOR E GANCHO P/ VOLEI</v>
          </cell>
          <cell r="C1046" t="str">
            <v>un</v>
          </cell>
          <cell r="D1046">
            <v>396.08</v>
          </cell>
        </row>
        <row r="1047">
          <cell r="A1047" t="str">
            <v>200509U</v>
          </cell>
          <cell r="B1047" t="str">
            <v>FORN. COLOC TRAVE TUBO F.G. 2" FUTEBOL DE SALAO</v>
          </cell>
          <cell r="C1047" t="str">
            <v>un</v>
          </cell>
          <cell r="D1047">
            <v>639.63</v>
          </cell>
        </row>
        <row r="1048">
          <cell r="A1048" t="str">
            <v>200510U</v>
          </cell>
          <cell r="B1048" t="str">
            <v>JUNTA DILATACAO MAST. PLAST.(CARBOLASTICO CINZA)</v>
          </cell>
          <cell r="C1048" t="str">
            <v>m</v>
          </cell>
          <cell r="D1048">
            <v>6.32</v>
          </cell>
        </row>
        <row r="1049">
          <cell r="A1049">
            <v>200600</v>
          </cell>
          <cell r="B1049" t="str">
            <v>REPAROS EM GERAL</v>
          </cell>
        </row>
        <row r="1050">
          <cell r="A1050" t="str">
            <v>200601U</v>
          </cell>
          <cell r="B1050" t="str">
            <v>ABERTURA DE VAOS EM ALV. 1/2 VEZ REVESTIDA</v>
          </cell>
          <cell r="C1050" t="str">
            <v>m2</v>
          </cell>
          <cell r="D1050">
            <v>23.35</v>
          </cell>
        </row>
        <row r="1051">
          <cell r="A1051" t="str">
            <v>200602U</v>
          </cell>
          <cell r="B1051" t="str">
            <v>ABERTURA DE VAOS EM ALV. 1 VEZ REVESTIDA</v>
          </cell>
          <cell r="C1051" t="str">
            <v>m2</v>
          </cell>
          <cell r="D1051">
            <v>46.7</v>
          </cell>
        </row>
        <row r="1052">
          <cell r="A1052" t="str">
            <v>200603U</v>
          </cell>
          <cell r="B1052" t="str">
            <v>REQUADRO ALV. 1/2 VEZ C/ ARGAMASSA MISTA</v>
          </cell>
          <cell r="C1052" t="str">
            <v>m</v>
          </cell>
          <cell r="D1052">
            <v>13.73</v>
          </cell>
        </row>
        <row r="1053">
          <cell r="A1053" t="str">
            <v>200604U</v>
          </cell>
          <cell r="B1053" t="str">
            <v>REQUADRO ALV. 1 VEZ C/ ARGAMASSA MISTA</v>
          </cell>
          <cell r="C1053" t="str">
            <v>m</v>
          </cell>
          <cell r="D1053">
            <v>21.93</v>
          </cell>
        </row>
        <row r="1054">
          <cell r="A1054" t="str">
            <v>200605U</v>
          </cell>
          <cell r="B1054" t="str">
            <v>REQUADRO VIGAS E PILARES C/ ARGAMASSA MISTA</v>
          </cell>
          <cell r="C1054" t="str">
            <v>m</v>
          </cell>
          <cell r="D1054">
            <v>29.98</v>
          </cell>
        </row>
        <row r="1055">
          <cell r="A1055" t="str">
            <v>200606U</v>
          </cell>
          <cell r="B1055" t="str">
            <v>TRAT. TRINCAS C/ TELA ESTUQUE C/ RECUP. REBOCO</v>
          </cell>
          <cell r="C1055" t="str">
            <v>m</v>
          </cell>
          <cell r="D1055">
            <v>38.07</v>
          </cell>
        </row>
        <row r="1056">
          <cell r="A1056" t="str">
            <v>200607U</v>
          </cell>
          <cell r="B1056" t="str">
            <v>TRAT. TRINCAS E FISSURAS C/ MASTIQUE E TELA</v>
          </cell>
          <cell r="C1056" t="str">
            <v>m</v>
          </cell>
          <cell r="D1056">
            <v>55.56</v>
          </cell>
        </row>
        <row r="1057">
          <cell r="A1057" t="str">
            <v>200608U</v>
          </cell>
          <cell r="B1057" t="str">
            <v>ABERT. RASGOS ALV. P/ PASSAGEM TUBOS 1/2" A 1"</v>
          </cell>
          <cell r="C1057" t="str">
            <v>m</v>
          </cell>
          <cell r="D1057">
            <v>4.42</v>
          </cell>
        </row>
        <row r="1058">
          <cell r="A1058" t="str">
            <v>200609U</v>
          </cell>
          <cell r="B1058" t="str">
            <v>ABERT. RASGOS ALV. P/ PASSAGEM TUBOS 11/4" A 2"</v>
          </cell>
          <cell r="C1058" t="str">
            <v>m</v>
          </cell>
          <cell r="D1058">
            <v>6.91</v>
          </cell>
        </row>
        <row r="1059">
          <cell r="A1059" t="str">
            <v>200610U</v>
          </cell>
          <cell r="B1059" t="str">
            <v>ENCHIMENTO DE RASGOS ALV. P/ TUBOS 1/2" A 1"</v>
          </cell>
          <cell r="C1059" t="str">
            <v>m</v>
          </cell>
          <cell r="D1059">
            <v>3.53</v>
          </cell>
        </row>
        <row r="1060">
          <cell r="A1060" t="str">
            <v>200611U</v>
          </cell>
          <cell r="B1060" t="str">
            <v>ENCHIMENTO DE RASGOS ALV. P/ TUBOS 11/4" A 2"</v>
          </cell>
          <cell r="C1060" t="str">
            <v>m</v>
          </cell>
          <cell r="D1060">
            <v>4.93</v>
          </cell>
        </row>
        <row r="1061">
          <cell r="A1061">
            <v>200700</v>
          </cell>
          <cell r="B1061" t="str">
            <v>REPAROS EM FORROS, PAREDES E PISOS</v>
          </cell>
        </row>
        <row r="1062">
          <cell r="A1062" t="str">
            <v>200701U</v>
          </cell>
          <cell r="B1062" t="str">
            <v>RENIVELAMENTO E REPREGAMENTO FORRO MADEIRA</v>
          </cell>
          <cell r="C1062" t="str">
            <v>m2</v>
          </cell>
          <cell r="D1062">
            <v>7.57</v>
          </cell>
        </row>
        <row r="1063">
          <cell r="A1063" t="str">
            <v>200702U</v>
          </cell>
          <cell r="B1063" t="str">
            <v>RECOLAGEM DE TACOS DE MADEIRA</v>
          </cell>
          <cell r="C1063" t="str">
            <v>m2</v>
          </cell>
          <cell r="D1063">
            <v>33.64</v>
          </cell>
        </row>
        <row r="1064">
          <cell r="A1064" t="str">
            <v>200703U</v>
          </cell>
          <cell r="B1064" t="str">
            <v>SUBSTITUICAO DE VIDRO LISO 3 MM</v>
          </cell>
          <cell r="C1064" t="str">
            <v>m2</v>
          </cell>
          <cell r="D1064">
            <v>67.959999999999994</v>
          </cell>
        </row>
        <row r="1065">
          <cell r="A1065" t="str">
            <v>200704U</v>
          </cell>
          <cell r="B1065" t="str">
            <v>SUBSTITUICAO DE VIDRO LISO 4 MM</v>
          </cell>
          <cell r="C1065" t="str">
            <v>m2</v>
          </cell>
          <cell r="D1065">
            <v>80.48</v>
          </cell>
        </row>
        <row r="1066">
          <cell r="A1066" t="str">
            <v>200705U</v>
          </cell>
          <cell r="B1066" t="str">
            <v>SUBSTITUICAO DE VIDRO MARTELADO</v>
          </cell>
          <cell r="C1066" t="str">
            <v>m2</v>
          </cell>
          <cell r="D1066">
            <v>70.489999999999995</v>
          </cell>
        </row>
        <row r="1067">
          <cell r="A1067" t="str">
            <v>200706U</v>
          </cell>
          <cell r="B1067" t="str">
            <v>SUBSTITUICAO DE VIDRO MINI-BOREAL</v>
          </cell>
          <cell r="C1067" t="str">
            <v>m2</v>
          </cell>
          <cell r="D1067">
            <v>70.489999999999995</v>
          </cell>
        </row>
        <row r="1068">
          <cell r="A1068" t="str">
            <v>200707U</v>
          </cell>
          <cell r="B1068" t="str">
            <v>SUBSTITUICAO DE VIDRO CANELADO</v>
          </cell>
          <cell r="C1068" t="str">
            <v>m2</v>
          </cell>
          <cell r="D1068">
            <v>70.489999999999995</v>
          </cell>
        </row>
        <row r="1069">
          <cell r="A1069">
            <v>200800</v>
          </cell>
          <cell r="B1069" t="str">
            <v>REPAROS EM INSTALAÇÕES DE ÁGUA E ESGOTO</v>
          </cell>
        </row>
        <row r="1070">
          <cell r="A1070" t="str">
            <v>200801U</v>
          </cell>
          <cell r="B1070" t="str">
            <v>DESOBSTRUCAO REDE ESGOTO C/ MAQUINA ROTATIVA</v>
          </cell>
          <cell r="C1070" t="str">
            <v>m</v>
          </cell>
          <cell r="D1070">
            <v>21.66</v>
          </cell>
        </row>
        <row r="1071">
          <cell r="A1071" t="str">
            <v>200802U</v>
          </cell>
          <cell r="B1071" t="str">
            <v>ESGOTAMENTO DE FOSSAS ( ATE 8 M3 )</v>
          </cell>
          <cell r="C1071" t="str">
            <v>un</v>
          </cell>
          <cell r="D1071">
            <v>196.47</v>
          </cell>
        </row>
        <row r="1072">
          <cell r="A1072">
            <v>200900</v>
          </cell>
          <cell r="B1072" t="str">
            <v>VEÍCULO PARA FISCALIZAÇÃO DE OBRAS</v>
          </cell>
        </row>
        <row r="1073">
          <cell r="A1073" t="str">
            <v>200901U</v>
          </cell>
          <cell r="B1073" t="str">
            <v>VEICULO PARA FISCALIZACAO DE OBRAS</v>
          </cell>
          <cell r="C1073" t="str">
            <v>un</v>
          </cell>
          <cell r="D1073">
            <v>1852.77</v>
          </cell>
        </row>
        <row r="1074">
          <cell r="A1074">
            <v>210000</v>
          </cell>
          <cell r="B1074" t="str">
            <v>LIMPEZA GERAL</v>
          </cell>
        </row>
        <row r="1075">
          <cell r="A1075" t="str">
            <v>210501U</v>
          </cell>
          <cell r="B1075" t="str">
            <v>LIMPEZA GERAL DA OBRA</v>
          </cell>
          <cell r="C1075" t="str">
            <v>m²</v>
          </cell>
          <cell r="D1075">
            <v>1.9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">
          <cell r="B1" t="str">
            <v xml:space="preserve">PREFEITURA MUNICIPAL DE CURITIBA                                                                                                           SECRETARIA MUNICIPAL DE OBRAS PÚBLICAS - SMOP                                                                       </v>
          </cell>
        </row>
        <row r="5">
          <cell r="A5" t="str">
            <v>ILUMINAÇÃO PÚBLICA</v>
          </cell>
        </row>
        <row r="6">
          <cell r="A6" t="str">
            <v>CÓDIGO</v>
          </cell>
          <cell r="B6" t="str">
            <v>DISCRIMINAÇÃO</v>
          </cell>
          <cell r="C6" t="str">
            <v>UN</v>
          </cell>
          <cell r="D6" t="str">
            <v>B.D.I. = 20,31 %          ( R$ )</v>
          </cell>
        </row>
        <row r="7">
          <cell r="A7" t="str">
            <v>ILU-001</v>
          </cell>
          <cell r="B7" t="str">
            <v>ABRAÇADEIRA NYLON NATURAL 390 x 7,6 MM</v>
          </cell>
          <cell r="C7" t="str">
            <v>ud</v>
          </cell>
          <cell r="D7">
            <v>0.89</v>
          </cell>
        </row>
        <row r="8">
          <cell r="A8" t="str">
            <v>ILU-002</v>
          </cell>
          <cell r="B8" t="str">
            <v>ALÇA DE ESTAI 6,4 MM</v>
          </cell>
          <cell r="C8" t="str">
            <v>ud</v>
          </cell>
          <cell r="D8">
            <v>5.63</v>
          </cell>
        </row>
        <row r="9">
          <cell r="A9" t="str">
            <v>ILU-003</v>
          </cell>
          <cell r="B9" t="str">
            <v>ALÇA DE ESTAI 9,5 MM</v>
          </cell>
          <cell r="C9" t="str">
            <v>ud</v>
          </cell>
          <cell r="D9">
            <v>11.03</v>
          </cell>
        </row>
        <row r="10">
          <cell r="A10" t="str">
            <v>ILU-004</v>
          </cell>
          <cell r="B10" t="str">
            <v xml:space="preserve">ALÇA PREF CB AÇO 3/8 HS-SM 9,5MM </v>
          </cell>
          <cell r="C10" t="str">
            <v>ud</v>
          </cell>
          <cell r="D10">
            <v>8.7200000000000006</v>
          </cell>
        </row>
        <row r="11">
          <cell r="A11" t="str">
            <v>ILU-005</v>
          </cell>
          <cell r="B11" t="str">
            <v xml:space="preserve">ALÇA PREF CONT POSTE RETA 1/4 </v>
          </cell>
          <cell r="C11" t="str">
            <v>ud</v>
          </cell>
          <cell r="D11">
            <v>6.64</v>
          </cell>
        </row>
        <row r="12">
          <cell r="A12" t="str">
            <v>ILU-006</v>
          </cell>
          <cell r="B12" t="str">
            <v xml:space="preserve">ALÇA PREF DIST CB CA/CAA 2/0AWG </v>
          </cell>
          <cell r="C12" t="str">
            <v>ud</v>
          </cell>
          <cell r="D12">
            <v>6.64</v>
          </cell>
        </row>
        <row r="13">
          <cell r="A13" t="str">
            <v>ILU-007</v>
          </cell>
          <cell r="B13" t="str">
            <v xml:space="preserve">ALÇA PREF DIST CB CA/CAA 4/0 AWG </v>
          </cell>
          <cell r="C13" t="str">
            <v>ud</v>
          </cell>
          <cell r="D13">
            <v>13.34</v>
          </cell>
        </row>
        <row r="14">
          <cell r="A14" t="str">
            <v>ILU-008</v>
          </cell>
          <cell r="B14" t="str">
            <v xml:space="preserve">ALÇA PREF SERV CB CAA 6 AWG </v>
          </cell>
          <cell r="C14" t="str">
            <v>ud</v>
          </cell>
          <cell r="D14">
            <v>2.73</v>
          </cell>
        </row>
        <row r="15">
          <cell r="A15" t="str">
            <v>ILU-009</v>
          </cell>
          <cell r="B15" t="str">
            <v>ALÇA PREF SERV CB MULT NEUTRO 25MM²</v>
          </cell>
          <cell r="C15" t="str">
            <v>ud</v>
          </cell>
          <cell r="D15">
            <v>2.25</v>
          </cell>
        </row>
        <row r="16">
          <cell r="A16" t="str">
            <v>ILU-010</v>
          </cell>
          <cell r="B16" t="str">
            <v>ALÇA PREF SERV CB MULT NEUTRO 35MM²</v>
          </cell>
          <cell r="C16" t="str">
            <v>ud</v>
          </cell>
          <cell r="D16">
            <v>3.34</v>
          </cell>
        </row>
        <row r="17">
          <cell r="A17" t="str">
            <v>ILU-011</v>
          </cell>
          <cell r="B17" t="str">
            <v xml:space="preserve">ALÇA PREF SERV CB MULT NEUTRO 70MM² </v>
          </cell>
          <cell r="C17" t="str">
            <v>ud</v>
          </cell>
          <cell r="D17">
            <v>4.8</v>
          </cell>
        </row>
        <row r="18">
          <cell r="A18" t="str">
            <v>ILU-012</v>
          </cell>
          <cell r="B18" t="str">
            <v>ALÇA PRÉ-FORMADA CA 336,4 MCM</v>
          </cell>
          <cell r="C18" t="str">
            <v>ud</v>
          </cell>
          <cell r="D18">
            <v>19.07</v>
          </cell>
        </row>
        <row r="19">
          <cell r="A19" t="str">
            <v>ILU-013</v>
          </cell>
          <cell r="B19" t="str">
            <v>ALÇA PRÉ-FORMADA CA-CAA 2 AWG</v>
          </cell>
          <cell r="C19" t="str">
            <v>ud</v>
          </cell>
          <cell r="D19">
            <v>6.05</v>
          </cell>
        </row>
        <row r="20">
          <cell r="A20" t="str">
            <v>ILU-014</v>
          </cell>
          <cell r="B20" t="str">
            <v>ALÇA PRÉ-FORMADA DE SERVIÇO 35 MM²</v>
          </cell>
          <cell r="C20" t="str">
            <v>ud</v>
          </cell>
          <cell r="D20">
            <v>3.66</v>
          </cell>
        </row>
        <row r="21">
          <cell r="A21" t="str">
            <v>ILU-015</v>
          </cell>
          <cell r="B21" t="str">
            <v xml:space="preserve">ALÇA PRÉ-FORMADA DE SERVIÇO 70 MM² </v>
          </cell>
          <cell r="C21" t="str">
            <v>ud</v>
          </cell>
          <cell r="D21">
            <v>7.05</v>
          </cell>
        </row>
        <row r="22">
          <cell r="A22" t="str">
            <v>ILU-016</v>
          </cell>
          <cell r="B22" t="str">
            <v>ALÇA ROLDANA 4 AWG</v>
          </cell>
          <cell r="C22" t="str">
            <v>ud</v>
          </cell>
          <cell r="D22">
            <v>4.09</v>
          </cell>
        </row>
        <row r="23">
          <cell r="A23" t="str">
            <v>ILU-017</v>
          </cell>
          <cell r="B23" t="str">
            <v>ALÇA TOPO CA 2 AWG</v>
          </cell>
          <cell r="C23" t="str">
            <v>ud</v>
          </cell>
          <cell r="D23">
            <v>4.21</v>
          </cell>
        </row>
        <row r="24">
          <cell r="A24" t="str">
            <v>ILU-018</v>
          </cell>
          <cell r="B24" t="str">
            <v>ARMAÇÃO SECUNDÁRIA 01 ESTRIBO</v>
          </cell>
          <cell r="C24" t="str">
            <v>ud</v>
          </cell>
          <cell r="D24">
            <v>18.18</v>
          </cell>
        </row>
        <row r="25">
          <cell r="A25" t="str">
            <v>ILU-019</v>
          </cell>
          <cell r="B25" t="str">
            <v>ARMAÇÃO SECUNDÁRIA 04 ESTRIBOS</v>
          </cell>
          <cell r="C25" t="str">
            <v>ud</v>
          </cell>
          <cell r="D25">
            <v>60.89</v>
          </cell>
        </row>
        <row r="26">
          <cell r="A26" t="str">
            <v>ILU-020</v>
          </cell>
          <cell r="B26" t="str">
            <v xml:space="preserve">ARRUELA ESPAÇADORA </v>
          </cell>
          <cell r="C26" t="str">
            <v>ud</v>
          </cell>
          <cell r="D26">
            <v>21.74</v>
          </cell>
        </row>
        <row r="27">
          <cell r="A27" t="str">
            <v>ILU-021</v>
          </cell>
          <cell r="B27" t="str">
            <v>ARRUELA QUADRADA</v>
          </cell>
          <cell r="C27" t="str">
            <v>ud</v>
          </cell>
          <cell r="D27">
            <v>0.73</v>
          </cell>
        </row>
        <row r="28">
          <cell r="A28" t="str">
            <v>ILU-022</v>
          </cell>
          <cell r="B28" t="str">
            <v>BARRA DE 1,00 M ROSCADA ZINCADA Ø 1/4"</v>
          </cell>
          <cell r="C28" t="str">
            <v>ud</v>
          </cell>
          <cell r="D28">
            <v>5.25</v>
          </cell>
        </row>
        <row r="29">
          <cell r="A29" t="str">
            <v>ILU-023</v>
          </cell>
          <cell r="B29" t="str">
            <v>BARRA DE 1,00 M ROSCADA ZINCADA Ø 3/8"</v>
          </cell>
          <cell r="C29" t="str">
            <v>ud</v>
          </cell>
          <cell r="D29">
            <v>6.45</v>
          </cell>
        </row>
        <row r="30">
          <cell r="A30" t="str">
            <v>ILU-024</v>
          </cell>
          <cell r="B30" t="str">
            <v>BASE PARA RELÉ FOTOCÉLULA</v>
          </cell>
          <cell r="C30" t="str">
            <v>ud</v>
          </cell>
          <cell r="D30">
            <v>10.92</v>
          </cell>
        </row>
        <row r="31">
          <cell r="A31" t="str">
            <v>ILU-025</v>
          </cell>
          <cell r="B31" t="str">
            <v>BRACO ANTI-BALANÇO 15KV ESPAÇADOR</v>
          </cell>
          <cell r="C31" t="str">
            <v>ud</v>
          </cell>
          <cell r="D31">
            <v>53.13</v>
          </cell>
        </row>
        <row r="32">
          <cell r="A32" t="str">
            <v>ILU-026</v>
          </cell>
          <cell r="B32" t="str">
            <v>BRAÇO BR-1 - NTC 813951</v>
          </cell>
          <cell r="C32" t="str">
            <v>ud</v>
          </cell>
          <cell r="D32">
            <v>32.76</v>
          </cell>
        </row>
        <row r="33">
          <cell r="A33" t="str">
            <v>ILU-027</v>
          </cell>
          <cell r="B33" t="str">
            <v>BRAÇO BR-2 - NTC 813952</v>
          </cell>
          <cell r="C33" t="str">
            <v>ud</v>
          </cell>
          <cell r="D33">
            <v>126.59</v>
          </cell>
        </row>
        <row r="34">
          <cell r="A34" t="str">
            <v>ILU-028</v>
          </cell>
          <cell r="B34" t="str">
            <v>BRAÇO BR-3 COM 4M DE COMPRIMENTO, FG À FOGO - NTC 813953</v>
          </cell>
          <cell r="C34" t="str">
            <v>ud</v>
          </cell>
          <cell r="D34">
            <v>230.06</v>
          </cell>
        </row>
        <row r="35">
          <cell r="A35" t="str">
            <v>ILU-029</v>
          </cell>
          <cell r="B35" t="str">
            <v xml:space="preserve">BRAÇO BR-4  GALV.COM 1,80M CURVO, EM CHAPA COM ESPESSURA DE 2MM </v>
          </cell>
          <cell r="C35" t="str">
            <v>ud</v>
          </cell>
          <cell r="D35">
            <v>92.9</v>
          </cell>
        </row>
        <row r="36">
          <cell r="A36" t="str">
            <v>ILU-030</v>
          </cell>
          <cell r="B36" t="str">
            <v>BRAÇO COM GRAMPO DE SUSPENSÃO</v>
          </cell>
          <cell r="C36" t="str">
            <v>ud</v>
          </cell>
          <cell r="D36">
            <v>60.74</v>
          </cell>
        </row>
        <row r="37">
          <cell r="A37" t="str">
            <v>ILU-031</v>
          </cell>
          <cell r="B37" t="str">
            <v xml:space="preserve">BRAÇO TIPO "L" 15 E 35KV (COPEL) </v>
          </cell>
          <cell r="C37" t="str">
            <v>ud</v>
          </cell>
          <cell r="D37">
            <v>95.13</v>
          </cell>
        </row>
        <row r="38">
          <cell r="A38" t="str">
            <v>ILU-032</v>
          </cell>
          <cell r="B38" t="str">
            <v>BRAÇO TIPO L 13.8KV PARA REDE COMPACTA</v>
          </cell>
          <cell r="C38" t="str">
            <v>ud</v>
          </cell>
          <cell r="D38">
            <v>78.89</v>
          </cell>
        </row>
        <row r="39">
          <cell r="A39" t="str">
            <v>ILU-033</v>
          </cell>
          <cell r="B39" t="str">
            <v>CABEÇOTE DE ALUMÍNIO Ø 2"</v>
          </cell>
          <cell r="C39" t="str">
            <v>ud</v>
          </cell>
          <cell r="D39">
            <v>17.37</v>
          </cell>
        </row>
        <row r="40">
          <cell r="A40" t="str">
            <v>ILU-034</v>
          </cell>
          <cell r="B40" t="str">
            <v>CABO DE AL. MULTIPLEXADO AUTO SUST. DUPLEX XLPE 16MM²</v>
          </cell>
          <cell r="C40" t="str">
            <v>m</v>
          </cell>
          <cell r="D40">
            <v>6.41</v>
          </cell>
        </row>
        <row r="41">
          <cell r="A41" t="str">
            <v>ILU-035</v>
          </cell>
          <cell r="B41" t="str">
            <v xml:space="preserve">CABO AL NÚ CA 2/0 AWG </v>
          </cell>
          <cell r="C41" t="str">
            <v>kg</v>
          </cell>
          <cell r="D41">
            <v>43.61</v>
          </cell>
        </row>
        <row r="42">
          <cell r="A42" t="str">
            <v>ILU-036</v>
          </cell>
          <cell r="B42" t="str">
            <v xml:space="preserve">CABO AL NÚ CA 4/0 AWG </v>
          </cell>
          <cell r="C42" t="str">
            <v>kg</v>
          </cell>
          <cell r="D42">
            <v>41.99</v>
          </cell>
        </row>
        <row r="43">
          <cell r="A43" t="str">
            <v>ILU-037</v>
          </cell>
          <cell r="B43" t="str">
            <v xml:space="preserve">CABO AL PROTEGIDO XLPE  35MM² 15KV CZ </v>
          </cell>
          <cell r="C43" t="str">
            <v>m</v>
          </cell>
          <cell r="D43">
            <v>11.86</v>
          </cell>
        </row>
        <row r="44">
          <cell r="A44" t="str">
            <v>ILU-038</v>
          </cell>
          <cell r="B44" t="str">
            <v xml:space="preserve">CABO AL PROTEGIDO XLPE 185MM² 15KV </v>
          </cell>
          <cell r="C44" t="str">
            <v>m</v>
          </cell>
          <cell r="D44">
            <v>32.880000000000003</v>
          </cell>
        </row>
        <row r="45">
          <cell r="A45" t="str">
            <v>ILU-039</v>
          </cell>
          <cell r="B45" t="str">
            <v>CABO DE AL. MULTIPLEXADO AUTO SUST. QUADRUPLEX XLPE 16MM²</v>
          </cell>
          <cell r="C45" t="str">
            <v>m</v>
          </cell>
          <cell r="D45">
            <v>9.5399999999999991</v>
          </cell>
        </row>
        <row r="46">
          <cell r="A46" t="str">
            <v>ILU-040</v>
          </cell>
          <cell r="B46" t="str">
            <v>CABO DE AL. MULTIPLEXADO AUTO SUST. QUADRUPLEX XLPE 25MM²</v>
          </cell>
          <cell r="C46" t="str">
            <v>m</v>
          </cell>
          <cell r="D46">
            <v>11.73</v>
          </cell>
        </row>
        <row r="47">
          <cell r="A47" t="str">
            <v>ILU-041</v>
          </cell>
          <cell r="B47" t="str">
            <v xml:space="preserve">CABO AL SINGELO XLPE - 120MM </v>
          </cell>
          <cell r="C47" t="str">
            <v>m</v>
          </cell>
          <cell r="D47">
            <v>21.1</v>
          </cell>
        </row>
        <row r="48">
          <cell r="A48" t="str">
            <v>ILU-042</v>
          </cell>
          <cell r="B48" t="str">
            <v>CABO DE AL. MULTIPLEXADO AUTO SUST. TRIPLEX XLPE 16MM²</v>
          </cell>
          <cell r="C48" t="str">
            <v>m</v>
          </cell>
          <cell r="D48">
            <v>9.42</v>
          </cell>
        </row>
        <row r="49">
          <cell r="A49" t="str">
            <v>ILU-043</v>
          </cell>
          <cell r="B49" t="str">
            <v>CABO DE AL. MULTIPLEXADO AUTO SUST. TRIPLEX XLPE 35MM²</v>
          </cell>
          <cell r="C49" t="str">
            <v>m</v>
          </cell>
          <cell r="D49">
            <v>12.24</v>
          </cell>
        </row>
        <row r="50">
          <cell r="A50" t="str">
            <v>ILU-044</v>
          </cell>
          <cell r="B50" t="str">
            <v>CABO CA 336,4 MCM</v>
          </cell>
          <cell r="C50" t="str">
            <v>kg</v>
          </cell>
          <cell r="D50">
            <v>18.79</v>
          </cell>
        </row>
        <row r="51">
          <cell r="A51" t="str">
            <v>ILU-045</v>
          </cell>
          <cell r="B51" t="str">
            <v>CABO CAA 4AWG</v>
          </cell>
          <cell r="C51" t="str">
            <v>m</v>
          </cell>
          <cell r="D51">
            <v>4.5</v>
          </cell>
        </row>
        <row r="52">
          <cell r="A52" t="str">
            <v>ILU-046</v>
          </cell>
          <cell r="B52" t="str">
            <v xml:space="preserve">CABO CU XLPE COBERTO 16MM² 15 KV CZ </v>
          </cell>
          <cell r="C52" t="str">
            <v>m</v>
          </cell>
          <cell r="D52">
            <v>18.920000000000002</v>
          </cell>
        </row>
        <row r="53">
          <cell r="A53" t="str">
            <v>ILU-047</v>
          </cell>
          <cell r="B53" t="str">
            <v>CABO DE AL. MULTIPLEXADO AUTO SUST. QUADRUPLEX  XLPE 0,6 / 1 KV 4 AWG</v>
          </cell>
          <cell r="C53" t="str">
            <v>m</v>
          </cell>
          <cell r="D53">
            <v>11.99</v>
          </cell>
        </row>
        <row r="54">
          <cell r="A54" t="str">
            <v>ILU-048</v>
          </cell>
          <cell r="B54" t="str">
            <v>CABO DE AL. MULTIPLEXADO AUTO SUST. TRIPLEX  XLPE 0,6 / 1 KV 4 AWG</v>
          </cell>
          <cell r="C54" t="str">
            <v>m</v>
          </cell>
          <cell r="D54">
            <v>9.7100000000000009</v>
          </cell>
        </row>
        <row r="55">
          <cell r="A55" t="str">
            <v>ILU-049</v>
          </cell>
          <cell r="B55" t="str">
            <v>CABO DE AL. MULTIPLEXADO AUTO SUST. QUADRUPLEX XLPE 0,6/1KV 35MM²</v>
          </cell>
          <cell r="C55" t="str">
            <v>m</v>
          </cell>
          <cell r="D55">
            <v>15.15</v>
          </cell>
        </row>
        <row r="56">
          <cell r="A56" t="str">
            <v>ILU-050</v>
          </cell>
          <cell r="B56" t="str">
            <v>CABO DE AL. MULTIPLEXADO AUTO SUST. QUADRUPLEX XLPE 0,6/1KV 70MM²</v>
          </cell>
          <cell r="C56" t="str">
            <v>m</v>
          </cell>
          <cell r="D56">
            <v>23.42</v>
          </cell>
        </row>
        <row r="57">
          <cell r="A57" t="str">
            <v>ILU-051</v>
          </cell>
          <cell r="B57" t="str">
            <v>CABO DE ALUMÍNIO NÚ 02 AWG</v>
          </cell>
          <cell r="C57" t="str">
            <v>m</v>
          </cell>
          <cell r="D57">
            <v>4.72</v>
          </cell>
        </row>
        <row r="58">
          <cell r="A58" t="str">
            <v>ILU-052</v>
          </cell>
          <cell r="B58" t="str">
            <v>CABO DE COBRE  750 V,  2,5 MM²</v>
          </cell>
          <cell r="C58" t="str">
            <v>m</v>
          </cell>
          <cell r="D58">
            <v>1.65</v>
          </cell>
        </row>
        <row r="59">
          <cell r="A59" t="str">
            <v>ILU-053</v>
          </cell>
          <cell r="B59" t="str">
            <v>CABO DE COBRE COBERTO 16 MM2 15 KV</v>
          </cell>
          <cell r="C59" t="str">
            <v>m</v>
          </cell>
          <cell r="D59">
            <v>17.48</v>
          </cell>
        </row>
        <row r="60">
          <cell r="A60" t="str">
            <v>ILU-054</v>
          </cell>
          <cell r="B60" t="str">
            <v>CABO DE COBRE NÚ 35 MM²</v>
          </cell>
          <cell r="C60" t="str">
            <v>m</v>
          </cell>
          <cell r="D60">
            <v>15.71</v>
          </cell>
        </row>
        <row r="61">
          <cell r="A61" t="str">
            <v>ILU-055</v>
          </cell>
          <cell r="B61" t="str">
            <v>CABO FLEXÍVEL 2 X 2,5 MM²</v>
          </cell>
          <cell r="C61" t="str">
            <v>m</v>
          </cell>
          <cell r="D61">
            <v>3.93</v>
          </cell>
        </row>
        <row r="62">
          <cell r="A62" t="str">
            <v>ILU-056</v>
          </cell>
          <cell r="B62" t="str">
            <v>CABO FLEXÍVEL 2 X 4,0 MM²</v>
          </cell>
          <cell r="C62" t="str">
            <v>m</v>
          </cell>
          <cell r="D62">
            <v>5.69</v>
          </cell>
        </row>
        <row r="63">
          <cell r="A63" t="str">
            <v>ILU-057</v>
          </cell>
          <cell r="B63" t="str">
            <v>CABO FLEXÍVEL 3 X 2,5 MM²</v>
          </cell>
          <cell r="C63" t="str">
            <v>m</v>
          </cell>
          <cell r="D63">
            <v>5.44</v>
          </cell>
        </row>
        <row r="64">
          <cell r="A64" t="str">
            <v>ILU-058</v>
          </cell>
          <cell r="B64" t="str">
            <v xml:space="preserve">CABO UNIFILAR 1 KV   4,0 MM² </v>
          </cell>
          <cell r="C64" t="str">
            <v>m</v>
          </cell>
          <cell r="D64">
            <v>2.66</v>
          </cell>
        </row>
        <row r="65">
          <cell r="A65" t="str">
            <v>ILU-059</v>
          </cell>
          <cell r="B65" t="str">
            <v xml:space="preserve">CABO UNIFILAR 1 KV   6,0 MM² </v>
          </cell>
          <cell r="C65" t="str">
            <v>m</v>
          </cell>
          <cell r="D65">
            <v>3.8</v>
          </cell>
        </row>
        <row r="66">
          <cell r="A66" t="str">
            <v>ILU-060</v>
          </cell>
          <cell r="B66" t="str">
            <v xml:space="preserve">CABO UNIFILAR 1 KV 10,0 MM² </v>
          </cell>
          <cell r="C66" t="str">
            <v>m</v>
          </cell>
          <cell r="D66">
            <v>5.9</v>
          </cell>
        </row>
        <row r="67">
          <cell r="A67" t="str">
            <v>ILU-061</v>
          </cell>
          <cell r="B67" t="str">
            <v>CABO UNIFILAR 1 KV 16,0 MM²</v>
          </cell>
          <cell r="C67" t="str">
            <v>m</v>
          </cell>
          <cell r="D67">
            <v>9.9</v>
          </cell>
        </row>
        <row r="68">
          <cell r="A68" t="str">
            <v>ILU-062</v>
          </cell>
          <cell r="B68" t="str">
            <v xml:space="preserve">CABO UNIFILAR 1 KV 25,0 MM² </v>
          </cell>
          <cell r="C68" t="str">
            <v>m</v>
          </cell>
          <cell r="D68">
            <v>11.95</v>
          </cell>
        </row>
        <row r="69">
          <cell r="A69" t="str">
            <v>ILU-063</v>
          </cell>
          <cell r="B69" t="str">
            <v>CABO UNIFILAR 1 KV 35,0 MM²</v>
          </cell>
          <cell r="C69" t="str">
            <v>m</v>
          </cell>
          <cell r="D69">
            <v>15.71</v>
          </cell>
        </row>
        <row r="70">
          <cell r="A70" t="str">
            <v>ILU-064</v>
          </cell>
          <cell r="B70" t="str">
            <v>CAIXA DE PASSAGEM EM ALUMÍNIO SILÍCIO, ESTANQUE 15X15X10 CM</v>
          </cell>
          <cell r="C70" t="str">
            <v>ud</v>
          </cell>
          <cell r="D70">
            <v>41.88</v>
          </cell>
        </row>
        <row r="71">
          <cell r="A71" t="str">
            <v>ILU-065</v>
          </cell>
          <cell r="B71" t="str">
            <v xml:space="preserve">CAIXA DE PASSAGEM EM CONCRETO PRÉ MOLDADO 0,30 X 0,30 X 0,30 M C/ TAMPA </v>
          </cell>
          <cell r="C71" t="str">
            <v>ud</v>
          </cell>
          <cell r="D71">
            <v>23.06</v>
          </cell>
        </row>
        <row r="72">
          <cell r="A72" t="str">
            <v>ILU-066</v>
          </cell>
          <cell r="B72" t="str">
            <v xml:space="preserve">CAIXA DE PASSAGEM EM CONCRETO PRÉ MOLDADO 0,40 X 0,40 X 0,40 M C/ TAMPA </v>
          </cell>
          <cell r="C72" t="str">
            <v>ud</v>
          </cell>
          <cell r="D72">
            <v>58.82</v>
          </cell>
        </row>
        <row r="73">
          <cell r="A73" t="str">
            <v>ILU-067</v>
          </cell>
          <cell r="B73" t="str">
            <v xml:space="preserve">CAIXA DE PASSAGEM EM CONCRETO PRÉ-MOLDADO 0,60 X 0,60 X 0,60 M C/TAMPA </v>
          </cell>
          <cell r="C73" t="str">
            <v>ud</v>
          </cell>
          <cell r="D73">
            <v>160.75</v>
          </cell>
        </row>
        <row r="74">
          <cell r="A74" t="str">
            <v>ILU-068</v>
          </cell>
          <cell r="B74" t="str">
            <v>CAIXA EM ALUMÍNIO USO EXTERNO, 30 X 30 X 15 CM</v>
          </cell>
          <cell r="C74" t="str">
            <v>ud</v>
          </cell>
          <cell r="D74">
            <v>129.26</v>
          </cell>
        </row>
        <row r="75">
          <cell r="A75" t="str">
            <v>ILU-069</v>
          </cell>
          <cell r="B75" t="str">
            <v>CAPACITOR 250V/100</v>
          </cell>
          <cell r="C75" t="str">
            <v>ud</v>
          </cell>
          <cell r="D75">
            <v>37.83</v>
          </cell>
        </row>
        <row r="76">
          <cell r="A76" t="str">
            <v>ILU-070</v>
          </cell>
          <cell r="B76" t="str">
            <v>CHAPA DE ESTAI</v>
          </cell>
          <cell r="C76" t="str">
            <v>ud</v>
          </cell>
          <cell r="D76">
            <v>11.3</v>
          </cell>
        </row>
        <row r="77">
          <cell r="A77" t="str">
            <v>ILU-071</v>
          </cell>
          <cell r="B77" t="str">
            <v>CHAVE FUSÍVEL 15 KV</v>
          </cell>
          <cell r="C77" t="str">
            <v>ud</v>
          </cell>
          <cell r="D77">
            <v>243.03</v>
          </cell>
        </row>
        <row r="78">
          <cell r="A78" t="str">
            <v>ILU-072</v>
          </cell>
          <cell r="B78" t="str">
            <v xml:space="preserve">CHAVE SECCIONADORA 1X630A 15KV NBI110KV COPEL </v>
          </cell>
          <cell r="C78" t="str">
            <v>ud</v>
          </cell>
          <cell r="D78">
            <v>463.27</v>
          </cell>
        </row>
        <row r="79">
          <cell r="A79" t="str">
            <v>ILU-073</v>
          </cell>
          <cell r="B79" t="str">
            <v>CINTA CIRCULAR, GALVANIZADA A FOGO PADRÃO COPEL DE 160 MM.</v>
          </cell>
          <cell r="C79" t="str">
            <v>ud</v>
          </cell>
          <cell r="D79">
            <v>26.24</v>
          </cell>
        </row>
        <row r="80">
          <cell r="A80" t="str">
            <v>ILU-074</v>
          </cell>
          <cell r="B80" t="str">
            <v>CINTA CIRCULAR, GALVANIZADA A FOGO PADRÃO COPEL DE 170 MM.</v>
          </cell>
          <cell r="C80" t="str">
            <v>ud</v>
          </cell>
          <cell r="D80">
            <v>26.84</v>
          </cell>
        </row>
        <row r="81">
          <cell r="A81" t="str">
            <v>ILU-075</v>
          </cell>
          <cell r="B81" t="str">
            <v>CINTA CIRCULAR, GALVANIZADA A FOGO PADRÃO COPEL DE 180 MM.</v>
          </cell>
          <cell r="C81" t="str">
            <v>ud</v>
          </cell>
          <cell r="D81">
            <v>27.44</v>
          </cell>
        </row>
        <row r="82">
          <cell r="A82" t="str">
            <v>ILU-076</v>
          </cell>
          <cell r="B82" t="str">
            <v>CINTA CIRCULAR, GALVANIZADA A FOGO PADRÃO COPEL DE 190 MM.</v>
          </cell>
          <cell r="C82" t="str">
            <v>ud</v>
          </cell>
          <cell r="D82">
            <v>28.65</v>
          </cell>
        </row>
        <row r="83">
          <cell r="A83" t="str">
            <v>ILU-077</v>
          </cell>
          <cell r="B83" t="str">
            <v>CINTA CIRCULAR, GALVANIZADA A FOGO PADRÃO COPEL DE 200 MM.</v>
          </cell>
          <cell r="C83" t="str">
            <v>ud</v>
          </cell>
          <cell r="D83">
            <v>33.46</v>
          </cell>
        </row>
        <row r="84">
          <cell r="A84" t="str">
            <v>ILU-078</v>
          </cell>
          <cell r="B84" t="str">
            <v>CINTA CIRCULAR, GALVANIZADA A FOGO PADRÃO COPEL DE 220 MM.</v>
          </cell>
          <cell r="C84" t="str">
            <v>ud</v>
          </cell>
          <cell r="D84">
            <v>34.659999999999997</v>
          </cell>
        </row>
        <row r="85">
          <cell r="A85" t="str">
            <v>ILU-079</v>
          </cell>
          <cell r="B85" t="str">
            <v>CINTA CIRCULAR, GALVANIZADA A FOGO PADRÃO COPEL DE 230 MM.</v>
          </cell>
          <cell r="C85" t="str">
            <v>ud</v>
          </cell>
          <cell r="D85">
            <v>35.86</v>
          </cell>
        </row>
        <row r="86">
          <cell r="A86" t="str">
            <v>ILU-080</v>
          </cell>
          <cell r="B86" t="str">
            <v>CINTA QUADRADA P/ POSTE DUPLO T, GALV. A FOGO PADRÃO COPEL 140X65 MM</v>
          </cell>
          <cell r="C86" t="str">
            <v>ud</v>
          </cell>
          <cell r="D86">
            <v>28.44</v>
          </cell>
        </row>
        <row r="87">
          <cell r="A87" t="str">
            <v>ILU-081</v>
          </cell>
          <cell r="B87" t="str">
            <v>CINTA QUADRADA P/ POSTE DUPLO T, GALV. A FOGO PADRÃO COPEL 150X75 MM</v>
          </cell>
          <cell r="C87" t="str">
            <v>ud</v>
          </cell>
          <cell r="D87">
            <v>35.26</v>
          </cell>
        </row>
        <row r="88">
          <cell r="A88" t="str">
            <v>ILU-082</v>
          </cell>
          <cell r="B88" t="str">
            <v>CINTA QUADRADA P/ POSTE DUPLO T, GALV. A FOGO PADRÃO COPEL 210X115 MM</v>
          </cell>
          <cell r="C88" t="str">
            <v>ud</v>
          </cell>
          <cell r="D88">
            <v>44.05</v>
          </cell>
        </row>
        <row r="89">
          <cell r="A89" t="str">
            <v>ILU-083</v>
          </cell>
          <cell r="B89" t="str">
            <v>CINTA QUADRADA P/ POSTE DUPLO T, GALV. A FOGO PADRÃO COPEL 315X200 MM</v>
          </cell>
          <cell r="C89" t="str">
            <v>ud</v>
          </cell>
          <cell r="D89">
            <v>55.79</v>
          </cell>
        </row>
        <row r="90">
          <cell r="A90" t="str">
            <v>ILU-084</v>
          </cell>
          <cell r="B90" t="str">
            <v>CONDUTOR DE COBRE 35,0 MM², COM ISOLAMENTO PLÁSTICO PARA 450/750V</v>
          </cell>
          <cell r="C90" t="str">
            <v>m</v>
          </cell>
          <cell r="D90">
            <v>15.71</v>
          </cell>
        </row>
        <row r="91">
          <cell r="A91" t="str">
            <v>ILU-085</v>
          </cell>
          <cell r="B91" t="str">
            <v>CONDUTOR DE COBRE 10,0 MM², COM ISOLAMENTO PLÁSTICO PARA 0,6/1KV</v>
          </cell>
          <cell r="C91" t="str">
            <v>m</v>
          </cell>
          <cell r="D91">
            <v>5.77</v>
          </cell>
        </row>
        <row r="92">
          <cell r="A92" t="str">
            <v>ILU-086</v>
          </cell>
          <cell r="B92" t="str">
            <v>CONDUTOR DE COBRE 16,0 MM², COM ISOLAMENTO PLÁSTICO PARA 0,6/1KV</v>
          </cell>
          <cell r="C92" t="str">
            <v>m</v>
          </cell>
          <cell r="D92">
            <v>9.66</v>
          </cell>
        </row>
        <row r="93">
          <cell r="A93" t="str">
            <v>ILU-087</v>
          </cell>
          <cell r="B93" t="str">
            <v>CONDUTOR DE COBRE 25,0 MM², COM ISOLAMENTO PLÁSTICO PARA 0,6/1KV</v>
          </cell>
          <cell r="C93" t="str">
            <v>m</v>
          </cell>
          <cell r="D93">
            <v>11.95</v>
          </cell>
        </row>
        <row r="94">
          <cell r="A94" t="str">
            <v>ILU-088</v>
          </cell>
          <cell r="B94" t="str">
            <v>CONDUTOR DE COBRE 35,0 MM², COM ISOLAMENTO PLÁSTICO PARA 0,6/1KV</v>
          </cell>
          <cell r="C94" t="str">
            <v>m</v>
          </cell>
          <cell r="D94">
            <v>15.71</v>
          </cell>
        </row>
        <row r="95">
          <cell r="A95" t="str">
            <v>ILU-089</v>
          </cell>
          <cell r="B95" t="str">
            <v>CONDUTOR DE COBRE 50,0 MM², COM ISOLAMENTO PLÁSTICO PARA 0,6/1KV</v>
          </cell>
          <cell r="C95" t="str">
            <v>m</v>
          </cell>
          <cell r="D95">
            <v>24.63</v>
          </cell>
        </row>
        <row r="96">
          <cell r="A96" t="str">
            <v>ILU-090</v>
          </cell>
          <cell r="B96" t="str">
            <v>CONDUTOR DE COBRE 70,0 MM², COM ISOLAMENTO PLÁSTICO PARA 0,6/1KV</v>
          </cell>
          <cell r="C96" t="str">
            <v>m</v>
          </cell>
          <cell r="D96">
            <v>29.54</v>
          </cell>
        </row>
        <row r="97">
          <cell r="A97" t="str">
            <v>ILU-091</v>
          </cell>
          <cell r="B97" t="str">
            <v>CONDUTOR DE COBRE 3 X 2,5 MM², COM ISOLAMENTO PLÁSTICO PARA 0,6/1KV</v>
          </cell>
          <cell r="C97" t="str">
            <v>m</v>
          </cell>
          <cell r="D97">
            <v>7</v>
          </cell>
        </row>
        <row r="98">
          <cell r="A98" t="str">
            <v>ILU-092</v>
          </cell>
          <cell r="B98" t="str">
            <v>CONDUTOR DE COBRE 3 X 4,0 MM², COM ISOLAMENTO PLÁSTICO PARA 0,6/1KV</v>
          </cell>
          <cell r="C98" t="str">
            <v>m</v>
          </cell>
          <cell r="D98">
            <v>9.44</v>
          </cell>
        </row>
        <row r="99">
          <cell r="A99" t="str">
            <v>ILU-093</v>
          </cell>
          <cell r="B99" t="str">
            <v>CONDUTOR DE COBRE 5 X 4,0 MM², COM ISOLAMENTO PLÁSTICO PARA 0,6/1KV</v>
          </cell>
          <cell r="C99" t="str">
            <v>m</v>
          </cell>
          <cell r="D99">
            <v>16.12</v>
          </cell>
        </row>
        <row r="100">
          <cell r="A100" t="str">
            <v>ILU-094</v>
          </cell>
          <cell r="B100" t="str">
            <v xml:space="preserve">CONEC CUNHA AL VERMELHO </v>
          </cell>
          <cell r="C100" t="str">
            <v>ud</v>
          </cell>
          <cell r="D100">
            <v>8.9</v>
          </cell>
        </row>
        <row r="101">
          <cell r="A101" t="str">
            <v>ILU-095</v>
          </cell>
          <cell r="B101" t="str">
            <v>CONEC CUNHA ATERR HASTE 1/2"/ FIO</v>
          </cell>
          <cell r="C101" t="str">
            <v>ud</v>
          </cell>
          <cell r="D101">
            <v>14.24</v>
          </cell>
        </row>
        <row r="102">
          <cell r="A102" t="str">
            <v>ILU-096</v>
          </cell>
          <cell r="B102" t="str">
            <v>CONEC PIERCY PERF P10-70 D1,5-10MM²</v>
          </cell>
          <cell r="C102" t="str">
            <v>ud</v>
          </cell>
          <cell r="D102">
            <v>9.5299999999999994</v>
          </cell>
        </row>
        <row r="103">
          <cell r="A103" t="str">
            <v>ILU-097</v>
          </cell>
          <cell r="B103" t="str">
            <v>CONEC PIERCY PERF P16-120 D4-35MM²</v>
          </cell>
          <cell r="C103" t="str">
            <v>ud</v>
          </cell>
          <cell r="D103">
            <v>12.48</v>
          </cell>
        </row>
        <row r="104">
          <cell r="A104" t="str">
            <v>ILU-098</v>
          </cell>
          <cell r="B104" t="str">
            <v>CONEC PIERCY PERF P25-120D25-120-3</v>
          </cell>
          <cell r="C104" t="str">
            <v>ud</v>
          </cell>
          <cell r="D104">
            <v>12.95</v>
          </cell>
        </row>
        <row r="105">
          <cell r="A105" t="str">
            <v>ILU-099</v>
          </cell>
          <cell r="B105" t="str">
            <v>CONECTOR CUNHA 20CA-CAA/20CA-CAA E 40CA</v>
          </cell>
          <cell r="C105" t="str">
            <v>ud</v>
          </cell>
          <cell r="D105">
            <v>13.46</v>
          </cell>
        </row>
        <row r="106">
          <cell r="A106" t="str">
            <v>ILU-100</v>
          </cell>
          <cell r="B106" t="str">
            <v>CONECTOR CUNHA 336x336 MCM COMPACTA</v>
          </cell>
          <cell r="C106" t="str">
            <v>ud</v>
          </cell>
          <cell r="D106">
            <v>101.63</v>
          </cell>
        </row>
        <row r="107">
          <cell r="A107" t="str">
            <v>ILU-101</v>
          </cell>
          <cell r="B107" t="str">
            <v>CONECTOR CUNHA 336x336 CA</v>
          </cell>
          <cell r="C107" t="str">
            <v>ud</v>
          </cell>
          <cell r="D107">
            <v>16.61</v>
          </cell>
        </row>
        <row r="108">
          <cell r="A108" t="str">
            <v>ILU-102</v>
          </cell>
          <cell r="B108" t="str">
            <v>CONECTOR CUNHA 2X02AWG COMPACTA</v>
          </cell>
          <cell r="C108" t="str">
            <v>ud</v>
          </cell>
          <cell r="D108">
            <v>62.13</v>
          </cell>
        </row>
        <row r="109">
          <cell r="A109" t="str">
            <v>ILU-103</v>
          </cell>
          <cell r="B109" t="str">
            <v>CONECTOR CUNHA 2OCA / 25MM² - 4AWG</v>
          </cell>
          <cell r="C109" t="str">
            <v>ud</v>
          </cell>
          <cell r="D109">
            <v>14.06</v>
          </cell>
        </row>
        <row r="110">
          <cell r="A110" t="str">
            <v>ILU-104</v>
          </cell>
          <cell r="B110" t="str">
            <v>CONECTOR CUNHA 20CA-CAA/2CA  E 9,5 MM</v>
          </cell>
          <cell r="C110" t="str">
            <v>ud</v>
          </cell>
          <cell r="D110">
            <v>13.46</v>
          </cell>
        </row>
        <row r="111">
          <cell r="A111" t="str">
            <v>ILU-105</v>
          </cell>
          <cell r="B111" t="str">
            <v>CONECTOR CUNHA 40CA-40CAA/40CA</v>
          </cell>
          <cell r="C111" t="str">
            <v>ud</v>
          </cell>
          <cell r="D111">
            <v>14.06</v>
          </cell>
        </row>
        <row r="112">
          <cell r="A112" t="str">
            <v>ILU-106</v>
          </cell>
          <cell r="B112" t="str">
            <v>CONECTOR CUNHA 2CA/4CAA-4CACA</v>
          </cell>
          <cell r="C112" t="str">
            <v>ud</v>
          </cell>
          <cell r="D112">
            <v>10.5</v>
          </cell>
        </row>
        <row r="113">
          <cell r="A113" t="str">
            <v>ILU-107</v>
          </cell>
          <cell r="B113" t="str">
            <v>CONECTOR CUNHA 2CA-25MM/ 2CA E 9MM/ 6,4MM</v>
          </cell>
          <cell r="C113" t="str">
            <v>ud</v>
          </cell>
          <cell r="D113">
            <v>10.29</v>
          </cell>
        </row>
        <row r="114">
          <cell r="A114" t="str">
            <v>ILU-108</v>
          </cell>
          <cell r="B114" t="str">
            <v>CONECTOR CUNHA 2CA-35MM/2CA E 9,5 MM</v>
          </cell>
          <cell r="C114" t="str">
            <v>ud</v>
          </cell>
          <cell r="D114">
            <v>10.29</v>
          </cell>
        </row>
        <row r="115">
          <cell r="A115" t="str">
            <v>ILU-109</v>
          </cell>
          <cell r="B115" t="str">
            <v>CONECTOR CUNHA 336CA-CAA/2CA-CAA</v>
          </cell>
          <cell r="C115" t="str">
            <v>ud</v>
          </cell>
          <cell r="D115">
            <v>18.98</v>
          </cell>
        </row>
        <row r="116">
          <cell r="A116" t="str">
            <v>ILU-110</v>
          </cell>
          <cell r="B116" t="str">
            <v>CONECTOR TERMINAL COMP. CA350/336MCM 2F</v>
          </cell>
          <cell r="C116" t="str">
            <v>ud</v>
          </cell>
          <cell r="D116">
            <v>52.07</v>
          </cell>
        </row>
        <row r="117">
          <cell r="A117" t="str">
            <v>ILU-111</v>
          </cell>
          <cell r="B117" t="str">
            <v>CONECTOR CUNHA 35MM CU/ 35MM CU</v>
          </cell>
          <cell r="C117" t="str">
            <v>ud</v>
          </cell>
          <cell r="D117">
            <v>38.6</v>
          </cell>
        </row>
        <row r="118">
          <cell r="A118" t="str">
            <v>ILU-112</v>
          </cell>
          <cell r="B118" t="str">
            <v>CONECTOR CUNHA RAMAL 40CA/25MM²-4AWG</v>
          </cell>
          <cell r="C118" t="str">
            <v>ud</v>
          </cell>
          <cell r="D118">
            <v>7.35</v>
          </cell>
        </row>
        <row r="119">
          <cell r="A119" t="str">
            <v>ILU-113</v>
          </cell>
          <cell r="B119" t="str">
            <v>CONECTOR CUNHA RAMAL 20CA/16MM²-6AWG</v>
          </cell>
          <cell r="C119" t="str">
            <v>ud</v>
          </cell>
          <cell r="D119">
            <v>14.06</v>
          </cell>
        </row>
        <row r="120">
          <cell r="A120" t="str">
            <v>ILU-114</v>
          </cell>
          <cell r="B120" t="str">
            <v>CONECTOR CUNHA RAMAL 40CA/16MM²-6AWG</v>
          </cell>
          <cell r="C120" t="str">
            <v>ud</v>
          </cell>
          <cell r="D120">
            <v>14.06</v>
          </cell>
        </row>
        <row r="121">
          <cell r="A121" t="str">
            <v>ILU-115</v>
          </cell>
          <cell r="B121" t="str">
            <v>CONECTOR CUNHA RAMAL 40CA/50MM²-10AWG</v>
          </cell>
          <cell r="C121" t="str">
            <v>ud</v>
          </cell>
          <cell r="D121">
            <v>13.86</v>
          </cell>
        </row>
        <row r="122">
          <cell r="A122" t="str">
            <v>ILU-116</v>
          </cell>
          <cell r="B122" t="str">
            <v>CONECTOR CUNHA RAMAL 40CA/70MM²-20AWG</v>
          </cell>
          <cell r="C122" t="str">
            <v>ud</v>
          </cell>
          <cell r="D122">
            <v>14.06</v>
          </cell>
        </row>
        <row r="123">
          <cell r="A123" t="str">
            <v>ILU-117</v>
          </cell>
          <cell r="B123" t="str">
            <v>CONECTOR CUNHA TIPO  I IP E RAMAL</v>
          </cell>
          <cell r="C123" t="str">
            <v>ud</v>
          </cell>
          <cell r="D123">
            <v>8.4600000000000009</v>
          </cell>
        </row>
        <row r="124">
          <cell r="A124" t="str">
            <v>ILU-118</v>
          </cell>
          <cell r="B124" t="str">
            <v>CONECTOR CUNHA TIPO  II IP E RAMAL</v>
          </cell>
          <cell r="C124" t="str">
            <v>ud</v>
          </cell>
          <cell r="D124">
            <v>7.35</v>
          </cell>
        </row>
        <row r="125">
          <cell r="A125" t="str">
            <v>ILU-119</v>
          </cell>
          <cell r="B125" t="str">
            <v>CONECTOR CUNHA TIPO A IP E RAMAL</v>
          </cell>
          <cell r="C125" t="str">
            <v>ud</v>
          </cell>
          <cell r="D125">
            <v>10.9</v>
          </cell>
        </row>
        <row r="126">
          <cell r="A126" t="str">
            <v>ILU-120</v>
          </cell>
          <cell r="B126" t="str">
            <v>CONECTOR CUNHA TIPO L IP E RAMAL</v>
          </cell>
          <cell r="C126" t="str">
            <v>ud</v>
          </cell>
          <cell r="D126">
            <v>9.4600000000000009</v>
          </cell>
        </row>
        <row r="127">
          <cell r="A127" t="str">
            <v>ILU-121</v>
          </cell>
          <cell r="B127" t="str">
            <v>CONECTOR CUNHA TIPO C IP E RAMAL</v>
          </cell>
          <cell r="C127" t="str">
            <v>ud</v>
          </cell>
          <cell r="D127">
            <v>11.5</v>
          </cell>
        </row>
        <row r="128">
          <cell r="A128" t="str">
            <v>ILU-122</v>
          </cell>
          <cell r="B128" t="str">
            <v>CONECTOR CUNHA TIPO D IP E RAMAL</v>
          </cell>
          <cell r="C128" t="str">
            <v>ud</v>
          </cell>
          <cell r="D128">
            <v>10.11</v>
          </cell>
        </row>
        <row r="129">
          <cell r="A129" t="str">
            <v>ILU-123</v>
          </cell>
          <cell r="B129" t="str">
            <v>CONECTOR CUNHA TIPO III IP E RAMAL</v>
          </cell>
          <cell r="C129" t="str">
            <v>ud</v>
          </cell>
          <cell r="D129">
            <v>8.2799999999999994</v>
          </cell>
        </row>
        <row r="130">
          <cell r="A130" t="str">
            <v>ILU-124</v>
          </cell>
          <cell r="B130" t="str">
            <v>CONECTOR CUNHA TIPO VII IP E RAMAL</v>
          </cell>
          <cell r="C130" t="str">
            <v>ud</v>
          </cell>
          <cell r="D130">
            <v>10.14</v>
          </cell>
        </row>
        <row r="131">
          <cell r="A131" t="str">
            <v>ILU-125</v>
          </cell>
          <cell r="B131" t="str">
            <v>CONECTOR CUNHA TIPO VIII IP E RAMAL</v>
          </cell>
          <cell r="C131" t="str">
            <v>ud</v>
          </cell>
          <cell r="D131">
            <v>9.5299999999999994</v>
          </cell>
        </row>
        <row r="132">
          <cell r="A132" t="str">
            <v>ILU-126</v>
          </cell>
          <cell r="B132" t="str">
            <v xml:space="preserve">CONECTOR CUNHA VERMELHO/AZUL </v>
          </cell>
          <cell r="C132" t="str">
            <v>ud</v>
          </cell>
          <cell r="D132">
            <v>9.7200000000000006</v>
          </cell>
        </row>
        <row r="133">
          <cell r="A133" t="str">
            <v>ILU-127</v>
          </cell>
          <cell r="B133" t="str">
            <v>CONECTOR DE COBRE 16 MM2 1 FURO</v>
          </cell>
          <cell r="C133" t="str">
            <v>ud</v>
          </cell>
          <cell r="D133">
            <v>15.68</v>
          </cell>
        </row>
        <row r="134">
          <cell r="A134" t="str">
            <v>ILU-128</v>
          </cell>
          <cell r="B134" t="str">
            <v>CONECTOR DER. LV COBRE 25 A 95MM2</v>
          </cell>
          <cell r="C134" t="str">
            <v>ud</v>
          </cell>
          <cell r="D134">
            <v>43.24</v>
          </cell>
        </row>
        <row r="135">
          <cell r="A135" t="str">
            <v>ILU-129</v>
          </cell>
          <cell r="B135" t="str">
            <v>CONECTOR ESTRIBO CUNHA 2 CA-CAA</v>
          </cell>
          <cell r="C135" t="str">
            <v>ud</v>
          </cell>
          <cell r="D135">
            <v>18.98</v>
          </cell>
        </row>
        <row r="136">
          <cell r="A136" t="str">
            <v>ILU-130</v>
          </cell>
          <cell r="B136" t="str">
            <v>CONECTOR PERFURANTE   35X35 (RABICHO)</v>
          </cell>
          <cell r="C136" t="str">
            <v>ud</v>
          </cell>
          <cell r="D136">
            <v>8.19</v>
          </cell>
        </row>
        <row r="137">
          <cell r="A137" t="str">
            <v>ILU-131</v>
          </cell>
          <cell r="B137" t="str">
            <v>CONECTOR PERFURANTE   70X35 (RABICHO)</v>
          </cell>
          <cell r="C137" t="str">
            <v>ud</v>
          </cell>
          <cell r="D137">
            <v>15.92</v>
          </cell>
        </row>
        <row r="138">
          <cell r="A138" t="str">
            <v>ILU-132</v>
          </cell>
          <cell r="B138" t="str">
            <v>CONECTOR PERFURANTE 120X35 (RABICHO)</v>
          </cell>
          <cell r="C138" t="str">
            <v>ud</v>
          </cell>
          <cell r="D138">
            <v>19.600000000000001</v>
          </cell>
        </row>
        <row r="139">
          <cell r="A139" t="str">
            <v>ILU-133</v>
          </cell>
          <cell r="B139" t="str">
            <v>CONECTOR PERFURANTE 6MM</v>
          </cell>
          <cell r="C139" t="str">
            <v>ud</v>
          </cell>
          <cell r="D139">
            <v>9.66</v>
          </cell>
        </row>
        <row r="140">
          <cell r="A140" t="str">
            <v>ILU-134</v>
          </cell>
          <cell r="B140" t="str">
            <v>CONECTOR SPLIT - BOLT 5/8 "</v>
          </cell>
          <cell r="C140" t="str">
            <v>ud</v>
          </cell>
          <cell r="D140">
            <v>5.68</v>
          </cell>
        </row>
        <row r="141">
          <cell r="A141" t="str">
            <v>ILU-135</v>
          </cell>
          <cell r="B141" t="str">
            <v>CONECTOR TAPIT (PARALELO) DE PARAFUSO 1/0</v>
          </cell>
          <cell r="C141" t="str">
            <v>ud</v>
          </cell>
          <cell r="D141">
            <v>5.85</v>
          </cell>
        </row>
        <row r="142">
          <cell r="A142" t="str">
            <v>ILU-136</v>
          </cell>
          <cell r="B142" t="str">
            <v>CONECTOR TAPIT (PARALELO) DE PARAFUSO 2/0</v>
          </cell>
          <cell r="C142" t="str">
            <v>ud</v>
          </cell>
          <cell r="D142">
            <v>7.83</v>
          </cell>
        </row>
        <row r="143">
          <cell r="A143" t="str">
            <v>ILU-137</v>
          </cell>
          <cell r="B143" t="str">
            <v>CONECTOR TERM. COMP. CA CAA 2AWG 1 FURO</v>
          </cell>
          <cell r="C143" t="str">
            <v>ud</v>
          </cell>
          <cell r="D143">
            <v>15.99</v>
          </cell>
        </row>
        <row r="144">
          <cell r="A144" t="str">
            <v>ILU-138</v>
          </cell>
          <cell r="B144" t="str">
            <v>CONECTOR TERM. COMP. COBRE 16MM2 1 FURO</v>
          </cell>
          <cell r="C144" t="str">
            <v>ud</v>
          </cell>
          <cell r="D144">
            <v>17.309999999999999</v>
          </cell>
        </row>
        <row r="145">
          <cell r="A145" t="str">
            <v>ILU-139</v>
          </cell>
          <cell r="B145" t="str">
            <v>CONECTOR TERMINAL 4/0 2 FUROS</v>
          </cell>
          <cell r="C145" t="str">
            <v>ud</v>
          </cell>
          <cell r="D145">
            <v>34.4</v>
          </cell>
        </row>
        <row r="146">
          <cell r="A146" t="str">
            <v>ILU-140</v>
          </cell>
          <cell r="B146" t="str">
            <v>CONECTOR TERMINAL ADAPTADOR 5 FUROS</v>
          </cell>
          <cell r="C146" t="str">
            <v>ud</v>
          </cell>
          <cell r="D146">
            <v>54.97</v>
          </cell>
        </row>
        <row r="147">
          <cell r="A147" t="str">
            <v>ILU-141</v>
          </cell>
          <cell r="B147" t="str">
            <v xml:space="preserve">CORDOALHA ACO SM 3/8 7FIOS </v>
          </cell>
          <cell r="C147" t="str">
            <v>m</v>
          </cell>
          <cell r="D147">
            <v>6.45</v>
          </cell>
        </row>
        <row r="148">
          <cell r="A148" t="str">
            <v>ILU-142</v>
          </cell>
          <cell r="B148" t="str">
            <v>CORDOALHA DE AÇO SM 6,4 MM</v>
          </cell>
          <cell r="C148" t="str">
            <v>m</v>
          </cell>
          <cell r="D148">
            <v>4.66</v>
          </cell>
        </row>
        <row r="149">
          <cell r="A149" t="str">
            <v>ILU-143</v>
          </cell>
          <cell r="B149" t="str">
            <v>CRUZETA DE CONCRETO  150 DAN</v>
          </cell>
          <cell r="C149" t="str">
            <v>ud</v>
          </cell>
          <cell r="D149">
            <v>67.430000000000007</v>
          </cell>
        </row>
        <row r="150">
          <cell r="A150" t="str">
            <v>ILU-144</v>
          </cell>
          <cell r="B150" t="str">
            <v>CRUZETA DE CONCRETO  250 DAN</v>
          </cell>
          <cell r="C150" t="str">
            <v>ud</v>
          </cell>
          <cell r="D150">
            <v>91.89</v>
          </cell>
        </row>
        <row r="151">
          <cell r="A151" t="str">
            <v>ILU-145</v>
          </cell>
          <cell r="B151" t="str">
            <v xml:space="preserve">CURVA FG Ø 2" X  90º </v>
          </cell>
          <cell r="C151" t="str">
            <v>ud</v>
          </cell>
          <cell r="D151">
            <v>18.37</v>
          </cell>
        </row>
        <row r="152">
          <cell r="A152" t="str">
            <v>ILU-146</v>
          </cell>
          <cell r="B152" t="str">
            <v xml:space="preserve">ELETRODUTO CORRUGADO EM PEAD Ø 1.1/4"                        </v>
          </cell>
          <cell r="C152" t="str">
            <v>m</v>
          </cell>
          <cell r="D152">
            <v>13.47</v>
          </cell>
        </row>
        <row r="153">
          <cell r="A153" t="str">
            <v>ILU-147</v>
          </cell>
          <cell r="B153" t="str">
            <v xml:space="preserve">ELETRODUTO CORRUGADO EM PEAD Ø 2"                        </v>
          </cell>
          <cell r="C153" t="str">
            <v>m</v>
          </cell>
          <cell r="D153">
            <v>15.75</v>
          </cell>
        </row>
        <row r="154">
          <cell r="A154" t="str">
            <v>ILU-148</v>
          </cell>
          <cell r="B154" t="str">
            <v xml:space="preserve">ELETRODUTO CORRUGADO EM PEAD Ø 3"                        </v>
          </cell>
          <cell r="C154" t="str">
            <v>m</v>
          </cell>
          <cell r="D154">
            <v>20.46</v>
          </cell>
        </row>
        <row r="155">
          <cell r="A155" t="str">
            <v>ILU-149</v>
          </cell>
          <cell r="B155" t="str">
            <v xml:space="preserve">ELETRODUTO CORRUGADO EM PEAD Ø 4"                        </v>
          </cell>
          <cell r="C155" t="str">
            <v>m</v>
          </cell>
          <cell r="D155">
            <v>28.35</v>
          </cell>
        </row>
        <row r="156">
          <cell r="A156" t="str">
            <v>ILU-150</v>
          </cell>
          <cell r="B156" t="str">
            <v xml:space="preserve">ELETRODUTO CORRUGADO EM PEAD Ø 6"                        </v>
          </cell>
          <cell r="C156" t="str">
            <v>m</v>
          </cell>
          <cell r="D156">
            <v>62.33</v>
          </cell>
        </row>
        <row r="157">
          <cell r="A157" t="str">
            <v>ILU-151</v>
          </cell>
          <cell r="B157" t="str">
            <v>ELETRODUTO DE FG À FOGO DIN 2440, 2", COM 3,00 M</v>
          </cell>
          <cell r="C157" t="str">
            <v>br</v>
          </cell>
          <cell r="D157">
            <v>84.61</v>
          </cell>
        </row>
        <row r="158">
          <cell r="A158" t="str">
            <v>ILU-152</v>
          </cell>
          <cell r="B158" t="str">
            <v>ELETRODUTO FERRO ZINCADO 1"X 3,00 M</v>
          </cell>
          <cell r="C158" t="str">
            <v>br</v>
          </cell>
          <cell r="D158">
            <v>46.11</v>
          </cell>
        </row>
        <row r="159">
          <cell r="A159" t="str">
            <v>ILU-153</v>
          </cell>
          <cell r="B159" t="str">
            <v>ELO FUSIVEL 3A TIPO H</v>
          </cell>
          <cell r="C159" t="str">
            <v>ud</v>
          </cell>
          <cell r="D159">
            <v>4.32</v>
          </cell>
        </row>
        <row r="160">
          <cell r="A160" t="str">
            <v>ILU-154</v>
          </cell>
          <cell r="B160" t="str">
            <v xml:space="preserve">ESPACADOR CRUZ AEREO 15KV </v>
          </cell>
          <cell r="C160" t="str">
            <v>ud</v>
          </cell>
          <cell r="D160">
            <v>277.88</v>
          </cell>
        </row>
        <row r="161">
          <cell r="A161" t="str">
            <v>ILU-155</v>
          </cell>
          <cell r="B161" t="str">
            <v>ESPANCADOR RD 15KV COM ANEL</v>
          </cell>
          <cell r="C161" t="str">
            <v>ud</v>
          </cell>
          <cell r="D161">
            <v>23.66</v>
          </cell>
        </row>
        <row r="162">
          <cell r="A162" t="str">
            <v>ILU-156</v>
          </cell>
          <cell r="B162" t="str">
            <v>ESTRIBO CONECTOR DERIV. CUNHA AL 336CA</v>
          </cell>
          <cell r="C162" t="str">
            <v>ud</v>
          </cell>
          <cell r="D162">
            <v>17.63</v>
          </cell>
        </row>
        <row r="163">
          <cell r="A163" t="str">
            <v>ILU-157</v>
          </cell>
          <cell r="B163" t="str">
            <v xml:space="preserve">ESTRIBO P/ ESPACADOR LOSANGULAR (COPEL) </v>
          </cell>
          <cell r="C163" t="str">
            <v>ud</v>
          </cell>
          <cell r="D163">
            <v>15.95</v>
          </cell>
        </row>
        <row r="164">
          <cell r="A164" t="str">
            <v>ILU-158</v>
          </cell>
          <cell r="B164" t="str">
            <v>FECHO PARA FITA INOX 3/4</v>
          </cell>
          <cell r="C164" t="str">
            <v>ud</v>
          </cell>
          <cell r="D164">
            <v>2.2400000000000002</v>
          </cell>
        </row>
        <row r="165">
          <cell r="A165" t="str">
            <v>ILU-159</v>
          </cell>
          <cell r="B165" t="str">
            <v xml:space="preserve">FIO AL COBERTO XLPE AMARRAÇÃO 4 AWG </v>
          </cell>
          <cell r="C165" t="str">
            <v>m</v>
          </cell>
          <cell r="D165">
            <v>9.25</v>
          </cell>
        </row>
        <row r="166">
          <cell r="A166" t="str">
            <v>ILU-160</v>
          </cell>
          <cell r="B166" t="str">
            <v>FIO DE AÇO COBREADO 16 MM2</v>
          </cell>
          <cell r="C166" t="str">
            <v>kg</v>
          </cell>
          <cell r="D166">
            <v>50.4</v>
          </cell>
        </row>
        <row r="167">
          <cell r="A167" t="str">
            <v>ILU-161</v>
          </cell>
          <cell r="B167" t="str">
            <v>FITA DE AÇO INOX FUSIMEC 3/4 X 0,7 MM</v>
          </cell>
          <cell r="C167" t="str">
            <v>m</v>
          </cell>
          <cell r="D167">
            <v>4.76</v>
          </cell>
        </row>
        <row r="168">
          <cell r="A168" t="str">
            <v>ILU-162</v>
          </cell>
          <cell r="B168" t="str">
            <v>FITA ISOLANTE AMARELA 18MM X 20M</v>
          </cell>
          <cell r="C168" t="str">
            <v>ud</v>
          </cell>
          <cell r="D168">
            <v>14.85</v>
          </cell>
        </row>
        <row r="169">
          <cell r="A169" t="str">
            <v>ILU-163</v>
          </cell>
          <cell r="B169" t="str">
            <v>FITA ISOLANTE AZUL 18MM X 20M</v>
          </cell>
          <cell r="C169" t="str">
            <v>ud</v>
          </cell>
          <cell r="D169">
            <v>14.85</v>
          </cell>
        </row>
        <row r="170">
          <cell r="A170" t="str">
            <v>ILU-164</v>
          </cell>
          <cell r="B170" t="str">
            <v>FITA ISOLANTE BRANCA 18MM X 20M</v>
          </cell>
          <cell r="C170" t="str">
            <v>ud</v>
          </cell>
          <cell r="D170">
            <v>14.85</v>
          </cell>
        </row>
        <row r="171">
          <cell r="A171" t="str">
            <v>ILU-165</v>
          </cell>
          <cell r="B171" t="str">
            <v>FITA ISOLANTE VERMELHA 18MM X 20M</v>
          </cell>
          <cell r="C171" t="str">
            <v>ud</v>
          </cell>
          <cell r="D171">
            <v>14.85</v>
          </cell>
        </row>
        <row r="172">
          <cell r="A172" t="str">
            <v>ILU-166</v>
          </cell>
          <cell r="B172" t="str">
            <v>FITA ISOLANTE AUTOFUSÃO 19MM X 10 M</v>
          </cell>
          <cell r="C172" t="str">
            <v>ud</v>
          </cell>
          <cell r="D172">
            <v>24</v>
          </cell>
        </row>
        <row r="173">
          <cell r="A173" t="str">
            <v>ILU-167</v>
          </cell>
          <cell r="B173" t="str">
            <v>FITA ISOLANTE PLÁSTICA 19MM X 20 M</v>
          </cell>
          <cell r="C173" t="str">
            <v>ud</v>
          </cell>
          <cell r="D173">
            <v>14.85</v>
          </cell>
        </row>
        <row r="174">
          <cell r="A174" t="str">
            <v>ILU-168</v>
          </cell>
          <cell r="B174" t="str">
            <v xml:space="preserve">FIXADOR DE PERFIL "U" 176MM (COPEL) </v>
          </cell>
          <cell r="C174" t="str">
            <v>ud</v>
          </cell>
          <cell r="D174">
            <v>35.58</v>
          </cell>
        </row>
        <row r="175">
          <cell r="A175" t="str">
            <v>ILU-169</v>
          </cell>
          <cell r="B175" t="str">
            <v>FUZÍVEL N.H. TIPO 1 100 A</v>
          </cell>
          <cell r="C175" t="str">
            <v>ud</v>
          </cell>
          <cell r="D175">
            <v>17.71</v>
          </cell>
        </row>
        <row r="176">
          <cell r="A176" t="str">
            <v>ILU-170</v>
          </cell>
          <cell r="B176" t="str">
            <v>FUZÍVEL N.H. TIPO 1 63 A</v>
          </cell>
          <cell r="C176" t="str">
            <v>ud</v>
          </cell>
          <cell r="D176">
            <v>17.71</v>
          </cell>
        </row>
        <row r="177">
          <cell r="A177" t="str">
            <v>ILU-171</v>
          </cell>
          <cell r="B177" t="str">
            <v>FUZÍVEL N.H. TIPO 2 300 A</v>
          </cell>
          <cell r="C177" t="str">
            <v>ud</v>
          </cell>
          <cell r="D177">
            <v>50.63</v>
          </cell>
        </row>
        <row r="178">
          <cell r="A178" t="str">
            <v>ILU-172</v>
          </cell>
          <cell r="B178" t="str">
            <v>FUZÍVEL N.H. TIPO 2 400 A</v>
          </cell>
          <cell r="C178" t="str">
            <v>ud</v>
          </cell>
          <cell r="D178">
            <v>50.63</v>
          </cell>
        </row>
        <row r="179">
          <cell r="A179" t="str">
            <v>ILU-173</v>
          </cell>
          <cell r="B179" t="str">
            <v>FUZÍVEL N.H. TIPO 2 630 A</v>
          </cell>
          <cell r="C179" t="str">
            <v>ud</v>
          </cell>
          <cell r="D179">
            <v>64.290000000000006</v>
          </cell>
        </row>
        <row r="180">
          <cell r="A180" t="str">
            <v>ILU-174</v>
          </cell>
          <cell r="B180" t="str">
            <v xml:space="preserve">GANCHO OLHAL </v>
          </cell>
          <cell r="C180" t="str">
            <v>ud</v>
          </cell>
          <cell r="D180">
            <v>10.95</v>
          </cell>
        </row>
        <row r="181">
          <cell r="A181" t="str">
            <v>ILU-175</v>
          </cell>
          <cell r="B181" t="str">
            <v>GRAMPO ANC DIE CB COB 13,0 A 16</v>
          </cell>
          <cell r="C181" t="str">
            <v>ud</v>
          </cell>
          <cell r="D181">
            <v>37.42</v>
          </cell>
        </row>
        <row r="182">
          <cell r="A182" t="str">
            <v>ILU-176</v>
          </cell>
          <cell r="B182" t="str">
            <v>GRAMPO ANC DIE CB COB 22,01 A 25</v>
          </cell>
          <cell r="C182" t="str">
            <v>ud</v>
          </cell>
          <cell r="D182">
            <v>41.72</v>
          </cell>
        </row>
        <row r="183">
          <cell r="A183" t="str">
            <v>ILU-177</v>
          </cell>
          <cell r="B183" t="str">
            <v>GRAMPO DE LINHA VIVA</v>
          </cell>
          <cell r="C183" t="str">
            <v>ud</v>
          </cell>
          <cell r="D183">
            <v>49.64</v>
          </cell>
        </row>
        <row r="184">
          <cell r="A184" t="str">
            <v>ILU-178</v>
          </cell>
          <cell r="B184" t="str">
            <v>HASTE DE ATERRAMENTO AÇO-COBRE 2,4 M</v>
          </cell>
          <cell r="C184" t="str">
            <v>ud</v>
          </cell>
          <cell r="D184">
            <v>44.74</v>
          </cell>
        </row>
        <row r="185">
          <cell r="A185" t="str">
            <v>ILU-179</v>
          </cell>
          <cell r="B185" t="str">
            <v>IGNITOR S-53</v>
          </cell>
          <cell r="C185" t="str">
            <v>ud</v>
          </cell>
          <cell r="D185">
            <v>25.79</v>
          </cell>
        </row>
        <row r="186">
          <cell r="A186" t="str">
            <v>ILU-180</v>
          </cell>
          <cell r="B186" t="str">
            <v>ISOLADOR PINO POLIMÉRICO 15KV C/ANEL</v>
          </cell>
          <cell r="C186" t="str">
            <v>ud</v>
          </cell>
          <cell r="D186">
            <v>38.32</v>
          </cell>
        </row>
        <row r="187">
          <cell r="A187" t="str">
            <v>ILU-181</v>
          </cell>
          <cell r="B187" t="str">
            <v xml:space="preserve">ISOLADOR POLIMÉRICO 15KV </v>
          </cell>
          <cell r="C187" t="str">
            <v>ud</v>
          </cell>
          <cell r="D187">
            <v>66.66</v>
          </cell>
        </row>
        <row r="188">
          <cell r="A188" t="str">
            <v>ILU-182</v>
          </cell>
          <cell r="B188" t="str">
            <v xml:space="preserve">ISOLAD PORCELANA BASTÃO 15KV </v>
          </cell>
          <cell r="C188" t="str">
            <v>ud</v>
          </cell>
          <cell r="D188">
            <v>118</v>
          </cell>
        </row>
        <row r="189">
          <cell r="A189" t="str">
            <v>ILU-183</v>
          </cell>
          <cell r="B189" t="str">
            <v>ISOLADOR ÂNCORA 13,8KV BASTÃO PORCELANA</v>
          </cell>
          <cell r="C189" t="str">
            <v>ud</v>
          </cell>
          <cell r="D189">
            <v>61.97</v>
          </cell>
        </row>
        <row r="190">
          <cell r="A190" t="str">
            <v>ILU-184</v>
          </cell>
          <cell r="B190" t="str">
            <v>ISOLADOR DE ROLDANA</v>
          </cell>
          <cell r="C190" t="str">
            <v>ud</v>
          </cell>
          <cell r="D190">
            <v>3.21</v>
          </cell>
        </row>
        <row r="191">
          <cell r="A191" t="str">
            <v>ILU-185</v>
          </cell>
          <cell r="B191" t="str">
            <v xml:space="preserve">ISOLADOR TIPO  PILAR 15 KV </v>
          </cell>
          <cell r="C191" t="str">
            <v>ud</v>
          </cell>
          <cell r="D191">
            <v>60.24</v>
          </cell>
        </row>
        <row r="192">
          <cell r="A192" t="str">
            <v>ILU-186</v>
          </cell>
          <cell r="B192" t="str">
            <v>LAÇO PRÉ-FORMADO LATERAL CABO AL CA/CAA 2AWG</v>
          </cell>
          <cell r="C192" t="str">
            <v>ud</v>
          </cell>
          <cell r="D192">
            <v>4.2</v>
          </cell>
        </row>
        <row r="193">
          <cell r="A193" t="str">
            <v>ILU-187</v>
          </cell>
          <cell r="B193" t="str">
            <v>LAÇO PRÉ-FORMADO ROLDANA CABO AL CA 2/0AWG</v>
          </cell>
          <cell r="C193" t="str">
            <v>ud</v>
          </cell>
          <cell r="D193">
            <v>6.17</v>
          </cell>
        </row>
        <row r="194">
          <cell r="A194" t="str">
            <v>ILU-188</v>
          </cell>
          <cell r="B194" t="str">
            <v>LAÇO PRÉ-FORMADO ROLDANA CABO AL CA 4/0AWG</v>
          </cell>
          <cell r="C194" t="str">
            <v>ud</v>
          </cell>
          <cell r="D194">
            <v>6.77</v>
          </cell>
        </row>
        <row r="195">
          <cell r="A195" t="str">
            <v>ILU-189</v>
          </cell>
          <cell r="B195" t="str">
            <v>LAÇO PRÉ-FORMADO TOPO CB AL CA 336,4MCM</v>
          </cell>
          <cell r="C195" t="str">
            <v>ud</v>
          </cell>
          <cell r="D195">
            <v>7.78</v>
          </cell>
        </row>
        <row r="196">
          <cell r="A196" t="str">
            <v>ILU-190</v>
          </cell>
          <cell r="B196" t="str">
            <v>LAÇO PRÉ-FORMADO DE ROLDANA CA2 AWG</v>
          </cell>
          <cell r="C196" t="str">
            <v>ud</v>
          </cell>
          <cell r="D196">
            <v>4.49</v>
          </cell>
        </row>
        <row r="197">
          <cell r="A197" t="str">
            <v>ILU-191</v>
          </cell>
          <cell r="B197" t="str">
            <v>LAÇO PRÉ-FORMADO DE TOPO 336 MCM</v>
          </cell>
          <cell r="C197" t="str">
            <v>ud</v>
          </cell>
          <cell r="D197">
            <v>9.19</v>
          </cell>
        </row>
        <row r="198">
          <cell r="A198" t="str">
            <v>ILU-192</v>
          </cell>
          <cell r="B198" t="str">
            <v>LAÇO PRÉ-FORMADO DE TOPO 35 MM2</v>
          </cell>
          <cell r="C198" t="str">
            <v>ud</v>
          </cell>
          <cell r="D198">
            <v>4.45</v>
          </cell>
        </row>
        <row r="199">
          <cell r="A199" t="str">
            <v>ILU-193</v>
          </cell>
          <cell r="B199" t="str">
            <v>LAÇO PRÉ-FORMADO DE TOPO CA 2/0 AWG</v>
          </cell>
          <cell r="C199" t="str">
            <v>ud</v>
          </cell>
          <cell r="D199">
            <v>6.68</v>
          </cell>
        </row>
        <row r="200">
          <cell r="A200" t="str">
            <v>ILU-194</v>
          </cell>
          <cell r="B200" t="str">
            <v>LAÇO ROLDANA 2 AWG</v>
          </cell>
          <cell r="C200" t="str">
            <v>ud</v>
          </cell>
          <cell r="D200">
            <v>4.09</v>
          </cell>
        </row>
        <row r="201">
          <cell r="A201" t="str">
            <v>ILU-195</v>
          </cell>
          <cell r="B201" t="str">
            <v>LAÇO ROLDANA 4 AWG</v>
          </cell>
          <cell r="C201" t="str">
            <v>ud</v>
          </cell>
          <cell r="D201">
            <v>3.97</v>
          </cell>
        </row>
        <row r="202">
          <cell r="A202" t="str">
            <v>ILU-196</v>
          </cell>
          <cell r="B202" t="str">
            <v>LAÇO SIMPLES LATERAL CA 336,4 MCM</v>
          </cell>
          <cell r="C202" t="str">
            <v>ud</v>
          </cell>
          <cell r="D202">
            <v>8.9600000000000009</v>
          </cell>
        </row>
        <row r="203">
          <cell r="A203" t="str">
            <v>ILU-197</v>
          </cell>
          <cell r="B203" t="str">
            <v>LAÇO SIMPLES LATERAL CAA 4AWG</v>
          </cell>
          <cell r="C203" t="str">
            <v>ud</v>
          </cell>
          <cell r="D203">
            <v>4.25</v>
          </cell>
        </row>
        <row r="204">
          <cell r="A204" t="str">
            <v>ILU-198</v>
          </cell>
          <cell r="B204" t="str">
            <v>LAÇO TOPO 3 X2.25MM</v>
          </cell>
          <cell r="C204" t="str">
            <v>ud</v>
          </cell>
          <cell r="D204">
            <v>5.69</v>
          </cell>
        </row>
        <row r="205">
          <cell r="A205" t="str">
            <v>ILU-199</v>
          </cell>
          <cell r="B205" t="str">
            <v>LAÇO TOPO CA 2 AWG</v>
          </cell>
          <cell r="C205" t="str">
            <v>ud</v>
          </cell>
          <cell r="D205">
            <v>4.8099999999999996</v>
          </cell>
        </row>
        <row r="206">
          <cell r="A206" t="str">
            <v>ILU-200</v>
          </cell>
          <cell r="B206" t="str">
            <v>LAÇO TOPO CAA 4AWG</v>
          </cell>
          <cell r="C206" t="str">
            <v>ud</v>
          </cell>
          <cell r="D206">
            <v>4.13</v>
          </cell>
        </row>
        <row r="207">
          <cell r="A207" t="str">
            <v>ILU-201</v>
          </cell>
          <cell r="B207" t="str">
            <v>LUVA DE REDUÇÃO FG 3" X 2"</v>
          </cell>
          <cell r="C207" t="str">
            <v>ud</v>
          </cell>
          <cell r="D207">
            <v>29.08</v>
          </cell>
        </row>
        <row r="208">
          <cell r="A208" t="str">
            <v>ILU-202</v>
          </cell>
          <cell r="B208" t="str">
            <v>LUVA EMENDA CA 2 AWG</v>
          </cell>
          <cell r="C208" t="str">
            <v>ud</v>
          </cell>
          <cell r="D208">
            <v>5.09</v>
          </cell>
        </row>
        <row r="209">
          <cell r="A209" t="str">
            <v>ILU-203</v>
          </cell>
          <cell r="B209" t="str">
            <v>LUVA EMENDA CA 336,4 MCM</v>
          </cell>
          <cell r="C209" t="str">
            <v>ud</v>
          </cell>
          <cell r="D209">
            <v>22.06</v>
          </cell>
        </row>
        <row r="210">
          <cell r="A210" t="str">
            <v>ILU-204</v>
          </cell>
          <cell r="B210" t="str">
            <v>LUVA EMENDA CAA 4AWG</v>
          </cell>
          <cell r="C210" t="str">
            <v>ud</v>
          </cell>
          <cell r="D210">
            <v>12.67</v>
          </cell>
        </row>
        <row r="211">
          <cell r="A211" t="str">
            <v>ILU-205</v>
          </cell>
          <cell r="B211" t="str">
            <v>LUVA EMENDA COMP CB AL CA 2/0AWG</v>
          </cell>
          <cell r="C211" t="str">
            <v>ud</v>
          </cell>
          <cell r="D211">
            <v>12.95</v>
          </cell>
        </row>
        <row r="212">
          <cell r="A212" t="str">
            <v>ILU-206</v>
          </cell>
          <cell r="B212" t="str">
            <v>LUVA EMENDA COMP CB AL CA 4/0AWG</v>
          </cell>
          <cell r="C212" t="str">
            <v>ud</v>
          </cell>
          <cell r="D212">
            <v>18.309999999999999</v>
          </cell>
        </row>
        <row r="213">
          <cell r="A213" t="str">
            <v>ILU-207</v>
          </cell>
          <cell r="B213" t="str">
            <v>MANILHA SAPATILHA</v>
          </cell>
          <cell r="C213" t="str">
            <v>ud</v>
          </cell>
          <cell r="D213">
            <v>11.59</v>
          </cell>
        </row>
        <row r="214">
          <cell r="A214" t="str">
            <v>ILU-208</v>
          </cell>
          <cell r="B214" t="str">
            <v>MÃO FRANCESA PLANA 1053 MM</v>
          </cell>
          <cell r="C214" t="str">
            <v>ud</v>
          </cell>
          <cell r="D214">
            <v>26.65</v>
          </cell>
        </row>
        <row r="215">
          <cell r="A215" t="str">
            <v>ILU-209</v>
          </cell>
          <cell r="B215" t="str">
            <v>MÃO FRANCESA PLANA 619 MM</v>
          </cell>
          <cell r="C215" t="str">
            <v>ud</v>
          </cell>
          <cell r="D215">
            <v>13.84</v>
          </cell>
        </row>
        <row r="216">
          <cell r="A216" t="str">
            <v>ILU-210</v>
          </cell>
          <cell r="B216" t="str">
            <v>PARAFUSO FRANCÊS 45 MM</v>
          </cell>
          <cell r="C216" t="str">
            <v>ud</v>
          </cell>
          <cell r="D216">
            <v>3.13</v>
          </cell>
        </row>
        <row r="217">
          <cell r="A217" t="str">
            <v>ILU-211</v>
          </cell>
          <cell r="B217" t="str">
            <v>PARAFUSO FRANCÊS 70 MM</v>
          </cell>
          <cell r="C217" t="str">
            <v>ud</v>
          </cell>
          <cell r="D217">
            <v>3.91</v>
          </cell>
        </row>
        <row r="218">
          <cell r="A218" t="str">
            <v>ILU-212</v>
          </cell>
          <cell r="B218" t="str">
            <v xml:space="preserve">PARAFUSO MÁQUINA M-16 X 60 MM </v>
          </cell>
          <cell r="C218" t="str">
            <v>ud</v>
          </cell>
          <cell r="D218">
            <v>3.44</v>
          </cell>
        </row>
        <row r="219">
          <cell r="A219" t="str">
            <v>ILU-213</v>
          </cell>
          <cell r="B219" t="str">
            <v>PARAFUSO MÁQUINA M-16X125 MM</v>
          </cell>
          <cell r="C219" t="str">
            <v>ud</v>
          </cell>
          <cell r="D219">
            <v>4.99</v>
          </cell>
        </row>
        <row r="220">
          <cell r="A220" t="str">
            <v>ILU-214</v>
          </cell>
          <cell r="B220" t="str">
            <v>PARAFUSO MÁQUINA M-16X150 MM</v>
          </cell>
          <cell r="C220" t="str">
            <v>ud</v>
          </cell>
          <cell r="D220">
            <v>5.4</v>
          </cell>
        </row>
        <row r="221">
          <cell r="A221" t="str">
            <v>ILU-215</v>
          </cell>
          <cell r="B221" t="str">
            <v>PARAFUSO MÁQUINA M-16X200 MM</v>
          </cell>
          <cell r="C221" t="str">
            <v>ud</v>
          </cell>
          <cell r="D221">
            <v>5.97</v>
          </cell>
        </row>
        <row r="222">
          <cell r="A222" t="str">
            <v>ILU-216</v>
          </cell>
          <cell r="B222" t="str">
            <v>PARAFUSO MÁQUINA M-16X250 MM</v>
          </cell>
          <cell r="C222" t="str">
            <v>ud</v>
          </cell>
          <cell r="D222">
            <v>6.42</v>
          </cell>
        </row>
        <row r="223">
          <cell r="A223" t="str">
            <v>ILU-217</v>
          </cell>
          <cell r="B223" t="str">
            <v>PARAFUSO MÁQUINA M-16X300 MM</v>
          </cell>
          <cell r="C223" t="str">
            <v>ud</v>
          </cell>
          <cell r="D223">
            <v>7.9</v>
          </cell>
        </row>
        <row r="224">
          <cell r="A224" t="str">
            <v>ILU-218</v>
          </cell>
          <cell r="B224" t="str">
            <v xml:space="preserve">PARAFUSO MÁQUINA M-16X350 MM </v>
          </cell>
          <cell r="C224" t="str">
            <v>ud</v>
          </cell>
          <cell r="D224">
            <v>7.84</v>
          </cell>
        </row>
        <row r="225">
          <cell r="A225" t="str">
            <v>ILU-219</v>
          </cell>
          <cell r="B225" t="str">
            <v xml:space="preserve">PARAFUSO MÁQUINA M-16X400 MM </v>
          </cell>
          <cell r="C225" t="str">
            <v>ud</v>
          </cell>
          <cell r="D225">
            <v>8.66</v>
          </cell>
        </row>
        <row r="226">
          <cell r="A226" t="str">
            <v>ILU-220</v>
          </cell>
          <cell r="B226" t="str">
            <v xml:space="preserve">PARAFUSO MÁQUINA M-16X450 MM </v>
          </cell>
          <cell r="C226" t="str">
            <v>ud</v>
          </cell>
          <cell r="D226">
            <v>9.65</v>
          </cell>
        </row>
        <row r="227">
          <cell r="A227" t="str">
            <v>ILU-221</v>
          </cell>
          <cell r="B227" t="str">
            <v xml:space="preserve">PARAFUSO MÁQUINA M-16X500 MM </v>
          </cell>
          <cell r="C227" t="str">
            <v>ud</v>
          </cell>
          <cell r="D227">
            <v>10.17</v>
          </cell>
        </row>
        <row r="228">
          <cell r="A228" t="str">
            <v>ILU-222</v>
          </cell>
          <cell r="B228" t="str">
            <v>PARAFUSO R.DUPLA M-16X150 MM</v>
          </cell>
          <cell r="C228" t="str">
            <v>ud</v>
          </cell>
          <cell r="D228">
            <v>6.74</v>
          </cell>
        </row>
        <row r="229">
          <cell r="A229" t="str">
            <v>ILU-223</v>
          </cell>
          <cell r="B229" t="str">
            <v xml:space="preserve">PARAFUSO R.DUPLA M-16X200 MM </v>
          </cell>
          <cell r="C229" t="str">
            <v>ud</v>
          </cell>
          <cell r="D229">
            <v>7.34</v>
          </cell>
        </row>
        <row r="230">
          <cell r="A230" t="str">
            <v>ILU-224</v>
          </cell>
          <cell r="B230" t="str">
            <v xml:space="preserve">PARAFUSO R.DUPLA M-16X250 MM  </v>
          </cell>
          <cell r="C230" t="str">
            <v>ud</v>
          </cell>
          <cell r="D230">
            <v>8.14</v>
          </cell>
        </row>
        <row r="231">
          <cell r="A231" t="str">
            <v>ILU-225</v>
          </cell>
          <cell r="B231" t="str">
            <v xml:space="preserve">PARAFUSO R.DUPLA M-16X300 MM  </v>
          </cell>
          <cell r="C231" t="str">
            <v>ud</v>
          </cell>
          <cell r="D231">
            <v>9.11</v>
          </cell>
        </row>
        <row r="232">
          <cell r="A232" t="str">
            <v>ILU-226</v>
          </cell>
          <cell r="B232" t="str">
            <v xml:space="preserve">PARAFUSO R.DUPLA M-16X350 MM  </v>
          </cell>
          <cell r="C232" t="str">
            <v>ud</v>
          </cell>
          <cell r="D232">
            <v>10.210000000000001</v>
          </cell>
        </row>
        <row r="233">
          <cell r="A233" t="str">
            <v>ILU-227</v>
          </cell>
          <cell r="B233" t="str">
            <v xml:space="preserve">PARAFUSO R.DUPLA M-16X400 MM  </v>
          </cell>
          <cell r="C233" t="str">
            <v>ud</v>
          </cell>
          <cell r="D233">
            <v>10.95</v>
          </cell>
        </row>
        <row r="234">
          <cell r="A234" t="str">
            <v>ILU-228</v>
          </cell>
          <cell r="B234" t="str">
            <v>PARAFUSO R.DUPLA M-16X450 MM</v>
          </cell>
          <cell r="C234" t="str">
            <v>ud</v>
          </cell>
          <cell r="D234">
            <v>10.98</v>
          </cell>
        </row>
        <row r="235">
          <cell r="A235" t="str">
            <v>ILU-229</v>
          </cell>
          <cell r="B235" t="str">
            <v xml:space="preserve">PARAFUSO R.DUPLA M-16X500 MM </v>
          </cell>
          <cell r="C235" t="str">
            <v>ud</v>
          </cell>
          <cell r="D235">
            <v>11.86</v>
          </cell>
        </row>
        <row r="236">
          <cell r="A236" t="str">
            <v>ILU-230</v>
          </cell>
          <cell r="B236" t="str">
            <v>PARAFUSO R.DUPLA M-16X550 MM</v>
          </cell>
          <cell r="C236" t="str">
            <v>ud</v>
          </cell>
          <cell r="D236">
            <v>13.4</v>
          </cell>
        </row>
        <row r="237">
          <cell r="A237" t="str">
            <v>ILU-231</v>
          </cell>
          <cell r="B237" t="str">
            <v>PÁRA-RAIOS 15 KV</v>
          </cell>
          <cell r="C237" t="str">
            <v>ud</v>
          </cell>
          <cell r="D237">
            <v>189.73</v>
          </cell>
        </row>
        <row r="238">
          <cell r="A238" t="str">
            <v>ILU-232</v>
          </cell>
          <cell r="B238" t="str">
            <v xml:space="preserve">PERFIL "U" REDE COMPACTA </v>
          </cell>
          <cell r="C238" t="str">
            <v>ud</v>
          </cell>
          <cell r="D238">
            <v>87.28</v>
          </cell>
        </row>
        <row r="239">
          <cell r="A239" t="str">
            <v>ILU-233</v>
          </cell>
          <cell r="B239" t="str">
            <v>PINO AUTO-TRAVANTE 140 MM</v>
          </cell>
          <cell r="C239" t="str">
            <v>ud</v>
          </cell>
          <cell r="D239">
            <v>10.06</v>
          </cell>
        </row>
        <row r="240">
          <cell r="A240" t="str">
            <v>ILU-234</v>
          </cell>
          <cell r="B240" t="str">
            <v xml:space="preserve">PINO ISOL. M-16X140MM </v>
          </cell>
          <cell r="C240" t="str">
            <v>ud</v>
          </cell>
          <cell r="D240">
            <v>23.63</v>
          </cell>
        </row>
        <row r="241">
          <cell r="A241" t="str">
            <v>ILU-235</v>
          </cell>
          <cell r="B241" t="str">
            <v>PLACA DE CONCRETO 1000 MM</v>
          </cell>
          <cell r="C241" t="str">
            <v>ud</v>
          </cell>
          <cell r="D241">
            <v>56.14</v>
          </cell>
        </row>
        <row r="242">
          <cell r="A242" t="str">
            <v>ILU-236</v>
          </cell>
          <cell r="B242" t="str">
            <v>PORCA-OLHAL</v>
          </cell>
          <cell r="C242" t="str">
            <v>ud</v>
          </cell>
          <cell r="D242">
            <v>10.68</v>
          </cell>
        </row>
        <row r="243">
          <cell r="A243" t="str">
            <v>ILU-237</v>
          </cell>
          <cell r="B243" t="str">
            <v xml:space="preserve">POSTE CONCRETO ARMADO SEÇÃO CIRCULAR  200 DAN/12,00 M </v>
          </cell>
          <cell r="C243" t="str">
            <v>ud</v>
          </cell>
          <cell r="D243">
            <v>1129.6300000000001</v>
          </cell>
        </row>
        <row r="244">
          <cell r="A244" t="str">
            <v>ILU-238</v>
          </cell>
          <cell r="B244" t="str">
            <v xml:space="preserve">POSTE CONCRETO ARMADO SEÇÃO CIRCULAR  200 DAN/15,00 M </v>
          </cell>
          <cell r="C244" t="str">
            <v>ud</v>
          </cell>
          <cell r="D244">
            <v>1587.09</v>
          </cell>
        </row>
        <row r="245">
          <cell r="A245" t="str">
            <v>ILU-239</v>
          </cell>
          <cell r="B245" t="str">
            <v>POSTE CONCRETO ARMADO TIPO DUPLO T 150/ 9,00 M</v>
          </cell>
          <cell r="C245" t="str">
            <v>ud</v>
          </cell>
          <cell r="D245">
            <v>557.54999999999995</v>
          </cell>
        </row>
        <row r="246">
          <cell r="A246" t="str">
            <v>ILU-240</v>
          </cell>
          <cell r="B246" t="str">
            <v>POSTE CONCRETO ARMADO TIPO DUPLO T B/300/10,5 M</v>
          </cell>
          <cell r="C246" t="str">
            <v>ud</v>
          </cell>
          <cell r="D246">
            <v>825.84</v>
          </cell>
        </row>
        <row r="247">
          <cell r="A247" t="str">
            <v>ILU-241</v>
          </cell>
          <cell r="B247" t="str">
            <v>POSTE CONCRETO ARMADO TIPO DUPLO T B/300/12,00 M</v>
          </cell>
          <cell r="C247" t="str">
            <v>ud</v>
          </cell>
          <cell r="D247">
            <v>1009.32</v>
          </cell>
        </row>
        <row r="248">
          <cell r="A248" t="str">
            <v>ILU-242</v>
          </cell>
          <cell r="B248" t="str">
            <v>POSTE CONCRETO ARMADO TIPO DUPLO T B/600/10,50 M</v>
          </cell>
          <cell r="C248" t="str">
            <v>ud</v>
          </cell>
          <cell r="D248">
            <v>1073.68</v>
          </cell>
        </row>
        <row r="249">
          <cell r="A249" t="str">
            <v>ILU-243</v>
          </cell>
          <cell r="B249" t="str">
            <v>POSTE CONCRETO ARMADO TIPO DUPLO T B/600/12,00 M</v>
          </cell>
          <cell r="C249" t="str">
            <v>ud</v>
          </cell>
          <cell r="D249">
            <v>1311.29</v>
          </cell>
        </row>
        <row r="250">
          <cell r="A250" t="str">
            <v>ILU-244</v>
          </cell>
          <cell r="B250" t="str">
            <v>POSTE CONCRETO ARMADO TIPO DUPLO T D/150/10,50 M</v>
          </cell>
          <cell r="C250" t="str">
            <v>ud</v>
          </cell>
          <cell r="D250">
            <v>641.01</v>
          </cell>
        </row>
        <row r="251">
          <cell r="A251" t="str">
            <v>ILU-245</v>
          </cell>
          <cell r="B251" t="str">
            <v>POSTE CONCRETO ARMADO TIPO DUPLO T D/200/12,00 M</v>
          </cell>
          <cell r="C251" t="str">
            <v>ud</v>
          </cell>
          <cell r="D251">
            <v>825.52</v>
          </cell>
        </row>
        <row r="252">
          <cell r="A252" t="str">
            <v>ILU-246</v>
          </cell>
          <cell r="B252" t="str">
            <v>POSTE CONCRETO ARMADO TIPO DUPLO T B/600/13,5 M</v>
          </cell>
          <cell r="C252" t="str">
            <v>ud</v>
          </cell>
          <cell r="D252">
            <v>1993.38</v>
          </cell>
        </row>
        <row r="253">
          <cell r="A253" t="str">
            <v>ILU-247</v>
          </cell>
          <cell r="B253" t="str">
            <v>POSTE CONCRETO ARMADO TIPO DUPLO T B-1,5/1000/12 M</v>
          </cell>
          <cell r="C253" t="str">
            <v>ud</v>
          </cell>
          <cell r="D253">
            <v>2238.87</v>
          </cell>
        </row>
        <row r="254">
          <cell r="A254" t="str">
            <v>ILU-248</v>
          </cell>
          <cell r="B254" t="str">
            <v>POSTE CONCRETO ARMADO TIPO DUPLO T B-1,5/1000/13,5 M</v>
          </cell>
          <cell r="C254" t="str">
            <v>ud</v>
          </cell>
          <cell r="D254">
            <v>2814.3</v>
          </cell>
        </row>
        <row r="255">
          <cell r="A255" t="str">
            <v>ILU-249</v>
          </cell>
          <cell r="B255" t="str">
            <v>POSTE CONCRETO ARMADO TIPO DUPLO T B-4,5/2000/12 M</v>
          </cell>
          <cell r="C255" t="str">
            <v>ud</v>
          </cell>
          <cell r="D255">
            <v>3563.83</v>
          </cell>
        </row>
        <row r="256">
          <cell r="A256" t="str">
            <v>ILU-250</v>
          </cell>
          <cell r="B256" t="str">
            <v>POSTE CONCRETO ARMADO TIPO DUPLO T B-6/3000/12 M</v>
          </cell>
          <cell r="C256" t="str">
            <v>ud</v>
          </cell>
          <cell r="D256">
            <v>5015.72</v>
          </cell>
        </row>
        <row r="257">
          <cell r="A257" t="str">
            <v>ILU-251</v>
          </cell>
          <cell r="B257" t="str">
            <v xml:space="preserve">POSTE POLIMÉRICO H= 4,00M ÚTIL, COLUNA CÔNICA RETA EM FIBRA DE VIDRO, COM PORTA DE ACESSO AOS CABOS H= 1,00M DO SOLO, TOPO Ø 60 MM PARA ENCAIXE DA LUMINÁRIA. </v>
          </cell>
          <cell r="C257" t="str">
            <v>ud</v>
          </cell>
          <cell r="D257">
            <v>1656.26</v>
          </cell>
        </row>
        <row r="258">
          <cell r="A258" t="str">
            <v>ILU-252</v>
          </cell>
          <cell r="B258" t="str">
            <v>PROTETOR DE BUCHA AT 15 KV</v>
          </cell>
          <cell r="C258" t="str">
            <v>ud</v>
          </cell>
          <cell r="D258">
            <v>27.42</v>
          </cell>
        </row>
        <row r="259">
          <cell r="A259" t="str">
            <v>ILU-253</v>
          </cell>
          <cell r="B259" t="str">
            <v>RABICHO PARA RSI 35MM2; 0,5 C/3 RABICHOS COLORIDOS</v>
          </cell>
          <cell r="C259" t="str">
            <v>ud</v>
          </cell>
          <cell r="D259">
            <v>30.96</v>
          </cell>
        </row>
        <row r="260">
          <cell r="A260" t="str">
            <v>ILU-254</v>
          </cell>
          <cell r="B260" t="str">
            <v>SAPATILHA</v>
          </cell>
          <cell r="C260" t="str">
            <v>ud</v>
          </cell>
          <cell r="D260">
            <v>3.16</v>
          </cell>
        </row>
        <row r="261">
          <cell r="A261" t="str">
            <v>ILU-255</v>
          </cell>
          <cell r="B261" t="str">
            <v xml:space="preserve">SUPORTE "C" (NTC-81-3969) 15/35KV </v>
          </cell>
          <cell r="C261" t="str">
            <v>ud</v>
          </cell>
          <cell r="D261">
            <v>159.81</v>
          </cell>
        </row>
        <row r="262">
          <cell r="A262" t="str">
            <v>ILU-256</v>
          </cell>
          <cell r="B262" t="str">
            <v>SUPORTE DE TRANSFORMADOR 195X100 MM</v>
          </cell>
          <cell r="C262" t="str">
            <v>ud</v>
          </cell>
          <cell r="D262">
            <v>83.58</v>
          </cell>
        </row>
        <row r="263">
          <cell r="A263" t="str">
            <v>ILU-257</v>
          </cell>
          <cell r="B263" t="str">
            <v xml:space="preserve">SUPORTE HORIZONTAL (COPEL) 13,8 / 34,5KV </v>
          </cell>
          <cell r="C263" t="str">
            <v>ud</v>
          </cell>
          <cell r="D263">
            <v>70.510000000000005</v>
          </cell>
        </row>
        <row r="264">
          <cell r="A264" t="str">
            <v>ILU-258</v>
          </cell>
          <cell r="B264" t="str">
            <v>SUPORTE L</v>
          </cell>
          <cell r="C264" t="str">
            <v>ud</v>
          </cell>
          <cell r="D264">
            <v>27.13</v>
          </cell>
        </row>
        <row r="265">
          <cell r="A265" t="str">
            <v>ILU-259</v>
          </cell>
          <cell r="B265" t="str">
            <v>TERMINAL DE COBRE A COMPRESSÃO PARA CABO DE 2,5 MM²</v>
          </cell>
          <cell r="C265" t="str">
            <v>ud</v>
          </cell>
          <cell r="D265">
            <v>1.67</v>
          </cell>
        </row>
        <row r="266">
          <cell r="A266" t="str">
            <v>ILU-260</v>
          </cell>
          <cell r="B266" t="str">
            <v>TERMINAL DE COBRE A COMPRESSÃO PARA CABO DE 35 MM²</v>
          </cell>
          <cell r="C266" t="str">
            <v>ud</v>
          </cell>
          <cell r="D266">
            <v>3.32</v>
          </cell>
        </row>
        <row r="267">
          <cell r="A267" t="str">
            <v>ILU-261</v>
          </cell>
          <cell r="B267" t="str">
            <v>TERMINAL DE COBRE A COMPRESSÃO PARA CABO DE 4,0 A 6,0 MM²</v>
          </cell>
          <cell r="C267" t="str">
            <v>ud</v>
          </cell>
          <cell r="D267">
            <v>2.84</v>
          </cell>
        </row>
        <row r="268">
          <cell r="A268" t="str">
            <v>ILU-262</v>
          </cell>
          <cell r="B268" t="str">
            <v xml:space="preserve">TUBO FG Ø   2"  BARRA 6M </v>
          </cell>
          <cell r="C268" t="str">
            <v>ud</v>
          </cell>
          <cell r="D268">
            <v>398.06</v>
          </cell>
        </row>
        <row r="269">
          <cell r="A269" t="str">
            <v>ILU-263</v>
          </cell>
          <cell r="B269" t="str">
            <v>TUBO FG Ø   3"  BARRA 6M</v>
          </cell>
          <cell r="C269" t="str">
            <v>ud</v>
          </cell>
          <cell r="D269">
            <v>599.66999999999996</v>
          </cell>
        </row>
        <row r="270">
          <cell r="A270" t="str">
            <v>ILU-264</v>
          </cell>
          <cell r="B270" t="str">
            <v>TUBO FG Ø 3/4" BARRA 6M</v>
          </cell>
          <cell r="C270" t="str">
            <v>ud</v>
          </cell>
          <cell r="D270">
            <v>145.58000000000001</v>
          </cell>
        </row>
        <row r="271">
          <cell r="A271" t="str">
            <v>ILU-265</v>
          </cell>
          <cell r="B271" t="str">
            <v xml:space="preserve">LUMINÁRIA FECHADA DE ALTO RENDIMENTO COMPLETA COM REATOR, CAPACITOR E IGNITOR, PARA LÂMPADA DE VAPOR MET. DE 100 W </v>
          </cell>
          <cell r="C271" t="str">
            <v>ud</v>
          </cell>
          <cell r="D271">
            <v>543.98</v>
          </cell>
        </row>
        <row r="273">
          <cell r="A273" t="str">
            <v>ILU-266</v>
          </cell>
          <cell r="B273" t="str">
            <v xml:space="preserve">LUMINÁRIA FECHADA DE ALTO RENDIMENTO COMPLETA COM REATOR, CAPACITOR E IGNITOR, PARA LÂMPADA DE VAPOR MET. DE 150 W </v>
          </cell>
          <cell r="C273" t="str">
            <v>ud</v>
          </cell>
          <cell r="D273">
            <v>561.09</v>
          </cell>
        </row>
        <row r="275">
          <cell r="A275" t="str">
            <v>ILU-267</v>
          </cell>
          <cell r="B275" t="str">
            <v xml:space="preserve">LUMINÁRIA FECHADA DE ALTO RENDIMENTO COMPLETA COM REATOR, CAPACITOR E IGNITOR, PARA LÂMPADA DE VAPOR MET. DE 250 W </v>
          </cell>
          <cell r="C275" t="str">
            <v>ud</v>
          </cell>
          <cell r="D275">
            <v>665.68</v>
          </cell>
        </row>
        <row r="277">
          <cell r="A277" t="str">
            <v>ILU-268</v>
          </cell>
          <cell r="B277" t="str">
            <v xml:space="preserve">LUMINÁRIA FECHADA DE ALTO RENDIMENTO COMPLETA COM REATOR, CAPACITOR E IGNITOR, PARA LÂMPADA DE VAPOR MET. DE 400 W </v>
          </cell>
          <cell r="C277" t="str">
            <v>ud</v>
          </cell>
          <cell r="D277">
            <v>729.79</v>
          </cell>
        </row>
        <row r="279">
          <cell r="A279" t="str">
            <v>ILU-269</v>
          </cell>
          <cell r="B279" t="str">
            <v xml:space="preserve">LUMINÁRIA DECORATIVA DE ALTO RENDIMENTO COMPLETA COM REATOR, CAPACITOR E IGNITOR, PARA LÂMPADA DE VAPOR MET. DE 150 W </v>
          </cell>
          <cell r="C279" t="str">
            <v>ud</v>
          </cell>
          <cell r="D279">
            <v>1535.55</v>
          </cell>
        </row>
        <row r="281">
          <cell r="A281" t="str">
            <v>ILU-270</v>
          </cell>
          <cell r="B281" t="str">
            <v xml:space="preserve">LUMINÁRIA DECORATIVA DE ALTO RENDIMENTO COMPLETA COM REATOR, CAPACITOR E IGNITOR, PARA LÂMPADA DE VAPOR MET. DE 250 W </v>
          </cell>
          <cell r="C281" t="str">
            <v>ud</v>
          </cell>
          <cell r="D281">
            <v>1648.64</v>
          </cell>
        </row>
        <row r="283">
          <cell r="A283" t="str">
            <v>ILU-271</v>
          </cell>
          <cell r="B283" t="str">
            <v>LÂMPADA TUBULAR VAPOR SÓDIO 70 W</v>
          </cell>
          <cell r="C283" t="str">
            <v>ud</v>
          </cell>
          <cell r="D283">
            <v>22.53</v>
          </cell>
        </row>
        <row r="284">
          <cell r="A284" t="str">
            <v>ILU-272</v>
          </cell>
          <cell r="B284" t="str">
            <v>LÂMPADA TUBULAR VAPOR SÓDIO 100 W</v>
          </cell>
          <cell r="C284" t="str">
            <v>ud</v>
          </cell>
          <cell r="D284">
            <v>27.89</v>
          </cell>
        </row>
        <row r="285">
          <cell r="A285" t="str">
            <v>ILU-273</v>
          </cell>
          <cell r="B285" t="str">
            <v>LÂMPADA TUBULAR VAPOR SÓDIO 150 W</v>
          </cell>
          <cell r="C285" t="str">
            <v>ud</v>
          </cell>
          <cell r="D285">
            <v>40.46</v>
          </cell>
        </row>
        <row r="286">
          <cell r="A286" t="str">
            <v>ILU-274</v>
          </cell>
          <cell r="B286" t="str">
            <v>LÂMPADA TUBULAR VAPOR SÓDIO 250 W</v>
          </cell>
          <cell r="C286" t="str">
            <v>ud</v>
          </cell>
          <cell r="D286">
            <v>37.43</v>
          </cell>
        </row>
        <row r="287">
          <cell r="A287" t="str">
            <v>ILU-275</v>
          </cell>
          <cell r="B287" t="str">
            <v>LÂMPADA TUBULAR VAPOR SÓDIO 400 W</v>
          </cell>
          <cell r="C287" t="str">
            <v>ud</v>
          </cell>
          <cell r="D287">
            <v>45.07</v>
          </cell>
        </row>
        <row r="288">
          <cell r="A288" t="str">
            <v>ILU-276</v>
          </cell>
          <cell r="B288" t="str">
            <v>LÂMPADA TUBULAR VAPOR METÁLICO 150 W - TEMPERATURA COR 2800 A 4000K</v>
          </cell>
          <cell r="C288" t="str">
            <v>ud</v>
          </cell>
          <cell r="D288">
            <v>156.86000000000001</v>
          </cell>
        </row>
        <row r="289">
          <cell r="A289" t="str">
            <v>ILU-277</v>
          </cell>
          <cell r="B289" t="str">
            <v>LÂMPADA TUBULAR VAPOR METÁLICO 250 W - TEMPERATURA COR 2800 A 4000K</v>
          </cell>
          <cell r="C289" t="str">
            <v>ud</v>
          </cell>
          <cell r="D289">
            <v>48.26</v>
          </cell>
        </row>
        <row r="290">
          <cell r="A290" t="str">
            <v>ILU-278</v>
          </cell>
          <cell r="B290" t="str">
            <v>LÂMPADA TUBULAR VAPOR METÁLICO 400 W - TEMPERATURA COR 2800 A 4000K</v>
          </cell>
          <cell r="C290" t="str">
            <v>ud</v>
          </cell>
          <cell r="D290">
            <v>57.98</v>
          </cell>
        </row>
        <row r="291">
          <cell r="A291" t="str">
            <v>ILU-279</v>
          </cell>
          <cell r="B291" t="str">
            <v>TRANSFORMADOR AUTOPROTEGIDO 13,2 KV - 45 KVA</v>
          </cell>
          <cell r="C291" t="str">
            <v>ud</v>
          </cell>
          <cell r="D291">
            <v>6262.64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.BÁSICOS"/>
      <sheetName val="C.UNIT.SERV."/>
      <sheetName val="MATERIAL"/>
      <sheetName val="EQUIPAMENTOS"/>
      <sheetName val="MÃODEOBRA"/>
      <sheetName val="DADOGERAL"/>
      <sheetName val="T.CAM"/>
    </sheetNames>
    <sheetDataSet>
      <sheetData sheetId="0"/>
      <sheetData sheetId="1">
        <row r="5">
          <cell r="E5" t="str">
            <v>DATA-BASE:      MAIO/2011/PR</v>
          </cell>
        </row>
      </sheetData>
      <sheetData sheetId="2"/>
      <sheetData sheetId="3"/>
      <sheetData sheetId="4">
        <row r="1">
          <cell r="B1" t="str">
            <v>CUSTO HORÁRIO DE MÃO-DE-OBRA</v>
          </cell>
          <cell r="D1">
            <v>40664</v>
          </cell>
        </row>
        <row r="2">
          <cell r="A2" t="str">
            <v>CÓDIGO</v>
          </cell>
          <cell r="B2" t="str">
            <v>PROFISSÃO</v>
          </cell>
          <cell r="C2" t="str">
            <v>P.SALARIAL</v>
          </cell>
          <cell r="D2" t="str">
            <v>SAL/HORA</v>
          </cell>
        </row>
        <row r="3">
          <cell r="A3" t="str">
            <v>T302</v>
          </cell>
          <cell r="B3" t="str">
            <v>MOTORISTA DE CAMINHÃO</v>
          </cell>
          <cell r="C3">
            <v>3.2</v>
          </cell>
          <cell r="D3">
            <v>17.939419999999998</v>
          </cell>
        </row>
        <row r="4">
          <cell r="A4" t="str">
            <v>T312</v>
          </cell>
          <cell r="B4" t="str">
            <v>OPERADOR DE EQUIP. LEVE 2</v>
          </cell>
          <cell r="C4">
            <v>2.7</v>
          </cell>
          <cell r="D4">
            <v>15.13639</v>
          </cell>
        </row>
        <row r="5">
          <cell r="A5" t="str">
            <v>T314</v>
          </cell>
          <cell r="B5" t="str">
            <v>OPERADOR DE EQUIP. ESPECIAL</v>
          </cell>
          <cell r="C5">
            <v>3.7</v>
          </cell>
          <cell r="D5">
            <v>20.742460000000001</v>
          </cell>
        </row>
        <row r="6">
          <cell r="A6" t="str">
            <v>T401</v>
          </cell>
          <cell r="B6" t="str">
            <v>PRÉ-MARCADOR</v>
          </cell>
          <cell r="C6">
            <v>3.7</v>
          </cell>
          <cell r="D6">
            <v>20.742460000000001</v>
          </cell>
        </row>
        <row r="7">
          <cell r="A7" t="str">
            <v>T501</v>
          </cell>
          <cell r="B7" t="str">
            <v>ENCARREGADO DE TURMA</v>
          </cell>
          <cell r="C7">
            <v>4.0999999999999996</v>
          </cell>
          <cell r="D7">
            <v>22.98488</v>
          </cell>
        </row>
        <row r="8">
          <cell r="A8" t="str">
            <v>T511</v>
          </cell>
          <cell r="B8" t="str">
            <v>ENCARREGADO DE PAVIMENTAÇÃO</v>
          </cell>
          <cell r="C8">
            <v>7</v>
          </cell>
          <cell r="D8">
            <v>39.24248</v>
          </cell>
        </row>
        <row r="9">
          <cell r="A9" t="str">
            <v>T512</v>
          </cell>
          <cell r="B9" t="str">
            <v>ENCARREGADO DE BRITAGEM</v>
          </cell>
          <cell r="C9">
            <v>7</v>
          </cell>
          <cell r="D9">
            <v>39.24248</v>
          </cell>
        </row>
        <row r="10">
          <cell r="A10" t="str">
            <v>T601</v>
          </cell>
          <cell r="B10" t="str">
            <v>BLASTER</v>
          </cell>
          <cell r="C10">
            <v>4.0999999999999996</v>
          </cell>
          <cell r="D10">
            <v>22.98488</v>
          </cell>
        </row>
        <row r="11">
          <cell r="A11" t="str">
            <v>T602</v>
          </cell>
          <cell r="B11" t="str">
            <v>MONTADOR</v>
          </cell>
          <cell r="C11">
            <v>1.99</v>
          </cell>
          <cell r="D11">
            <v>11.156079999999999</v>
          </cell>
        </row>
        <row r="12">
          <cell r="A12" t="str">
            <v>T603</v>
          </cell>
          <cell r="B12" t="str">
            <v>CARPINTEIRO</v>
          </cell>
          <cell r="C12">
            <v>1.99</v>
          </cell>
          <cell r="D12">
            <v>11.156079999999999</v>
          </cell>
        </row>
        <row r="13">
          <cell r="A13" t="str">
            <v>T604</v>
          </cell>
          <cell r="B13" t="str">
            <v>PEDREIRO</v>
          </cell>
          <cell r="C13">
            <v>1.99</v>
          </cell>
          <cell r="D13">
            <v>11.156079999999999</v>
          </cell>
        </row>
        <row r="14">
          <cell r="A14" t="str">
            <v>T605</v>
          </cell>
          <cell r="B14" t="str">
            <v>ARMADOR</v>
          </cell>
          <cell r="C14">
            <v>1.99</v>
          </cell>
          <cell r="D14">
            <v>11.156079999999999</v>
          </cell>
        </row>
        <row r="15">
          <cell r="A15" t="str">
            <v>T607</v>
          </cell>
          <cell r="B15" t="str">
            <v>PINTOR</v>
          </cell>
          <cell r="C15">
            <v>1.99</v>
          </cell>
          <cell r="D15">
            <v>11.156079999999999</v>
          </cell>
        </row>
        <row r="16">
          <cell r="A16" t="str">
            <v>T608</v>
          </cell>
          <cell r="B16" t="str">
            <v>SOLDADOR</v>
          </cell>
          <cell r="C16">
            <v>1.99</v>
          </cell>
          <cell r="D16">
            <v>11.156079999999999</v>
          </cell>
        </row>
        <row r="17">
          <cell r="A17" t="str">
            <v>T609</v>
          </cell>
          <cell r="B17" t="str">
            <v>JARDINEIRO</v>
          </cell>
          <cell r="C17">
            <v>1.99</v>
          </cell>
          <cell r="D17">
            <v>11.156079999999999</v>
          </cell>
        </row>
        <row r="18">
          <cell r="A18" t="str">
            <v>T610</v>
          </cell>
          <cell r="B18" t="str">
            <v>SERRALHEIRO</v>
          </cell>
          <cell r="C18">
            <v>1.99</v>
          </cell>
          <cell r="D18">
            <v>11.156079999999999</v>
          </cell>
        </row>
        <row r="19">
          <cell r="A19" t="str">
            <v>T701</v>
          </cell>
          <cell r="B19" t="str">
            <v>SERVENTE</v>
          </cell>
          <cell r="C19">
            <v>1.41</v>
          </cell>
          <cell r="D19">
            <v>7.90456</v>
          </cell>
        </row>
        <row r="20">
          <cell r="A20" t="str">
            <v>T702</v>
          </cell>
          <cell r="B20" t="str">
            <v>AJUDANTE</v>
          </cell>
          <cell r="C20">
            <v>1.54</v>
          </cell>
          <cell r="D20">
            <v>8.6333500000000001</v>
          </cell>
        </row>
        <row r="21">
          <cell r="A21" t="str">
            <v>T801</v>
          </cell>
          <cell r="B21" t="str">
            <v>PERFURADOR DE TUBULÃO</v>
          </cell>
          <cell r="C21">
            <v>2.8</v>
          </cell>
          <cell r="D21">
            <v>15.696999999999999</v>
          </cell>
        </row>
        <row r="23">
          <cell r="B23" t="str">
            <v>PARÂMETROS</v>
          </cell>
        </row>
        <row r="24">
          <cell r="B24" t="str">
            <v>ENCARGOS SOCIAIS</v>
          </cell>
          <cell r="C24">
            <v>1.2629999999999999</v>
          </cell>
        </row>
        <row r="25">
          <cell r="B25" t="str">
            <v>HORAS NO MÊS</v>
          </cell>
          <cell r="C25">
            <v>220</v>
          </cell>
        </row>
        <row r="26">
          <cell r="B26" t="str">
            <v>SALÁRIO BASE</v>
          </cell>
          <cell r="C26">
            <v>545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workbookViewId="0">
      <selection activeCell="C9" sqref="C9"/>
    </sheetView>
  </sheetViews>
  <sheetFormatPr defaultColWidth="11.42578125" defaultRowHeight="12.75"/>
  <cols>
    <col min="1" max="1" width="9.140625" customWidth="1"/>
    <col min="2" max="2" width="11.7109375" style="30" customWidth="1"/>
    <col min="3" max="3" width="55.7109375" customWidth="1"/>
    <col min="4" max="4" width="14.5703125" style="70" customWidth="1"/>
    <col min="5" max="5" width="28" customWidth="1"/>
  </cols>
  <sheetData>
    <row r="1" spans="1:5">
      <c r="B1" s="19"/>
      <c r="C1" s="20"/>
    </row>
    <row r="2" spans="1:5" ht="53.1" customHeight="1">
      <c r="B2" s="71"/>
      <c r="C2" s="71"/>
      <c r="D2" s="72"/>
      <c r="E2" s="71"/>
    </row>
    <row r="3" spans="1:5" ht="30" customHeight="1">
      <c r="B3" s="73"/>
      <c r="C3" s="74"/>
      <c r="D3" s="75"/>
      <c r="E3" s="76"/>
    </row>
    <row r="4" spans="1:5" ht="30" customHeight="1">
      <c r="B4" s="73"/>
      <c r="C4" s="74"/>
      <c r="D4" s="75"/>
      <c r="E4" s="76"/>
    </row>
    <row r="5" spans="1:5" ht="30" customHeight="1">
      <c r="B5" s="73"/>
      <c r="C5" s="74"/>
      <c r="D5" s="75"/>
      <c r="E5" s="76"/>
    </row>
    <row r="6" spans="1:5" ht="30" customHeight="1">
      <c r="B6" s="73"/>
      <c r="C6" s="74"/>
      <c r="D6" s="75"/>
      <c r="E6" s="76"/>
    </row>
    <row r="7" spans="1:5" ht="30" customHeight="1">
      <c r="B7" s="73"/>
      <c r="C7" s="74"/>
      <c r="D7" s="75"/>
      <c r="E7" s="76"/>
    </row>
    <row r="8" spans="1:5" ht="30" customHeight="1">
      <c r="B8" s="73"/>
      <c r="C8" s="74"/>
      <c r="D8" s="75"/>
      <c r="E8" s="76"/>
    </row>
    <row r="9" spans="1:5" ht="30" customHeight="1">
      <c r="B9" s="73"/>
      <c r="C9" s="74"/>
      <c r="D9" s="75"/>
      <c r="E9" s="76"/>
    </row>
    <row r="10" spans="1:5" ht="30" customHeight="1">
      <c r="B10" s="73"/>
      <c r="C10" s="74"/>
      <c r="D10" s="75"/>
      <c r="E10" s="76"/>
    </row>
    <row r="11" spans="1:5" ht="30" customHeight="1">
      <c r="B11" s="73"/>
      <c r="C11" s="74"/>
      <c r="D11" s="75"/>
      <c r="E11" s="76"/>
    </row>
    <row r="12" spans="1:5" ht="30" customHeight="1">
      <c r="B12" s="73"/>
      <c r="C12" s="74"/>
      <c r="D12" s="75"/>
      <c r="E12" s="76"/>
    </row>
    <row r="13" spans="1:5" ht="30" customHeight="1">
      <c r="B13" s="73"/>
      <c r="C13" s="74"/>
      <c r="D13" s="75"/>
      <c r="E13" s="76"/>
    </row>
    <row r="14" spans="1:5" ht="30" customHeight="1">
      <c r="B14" s="73"/>
      <c r="C14" s="74"/>
      <c r="D14" s="75"/>
      <c r="E14" s="76"/>
    </row>
    <row r="15" spans="1:5" ht="30" customHeight="1">
      <c r="B15" s="73"/>
      <c r="C15" s="74"/>
      <c r="D15" s="75"/>
      <c r="E15" s="76"/>
    </row>
    <row r="16" spans="1:5" ht="30" customHeight="1">
      <c r="A16" s="50"/>
      <c r="B16" s="73"/>
      <c r="C16" s="74"/>
      <c r="D16" s="75"/>
      <c r="E16" s="76"/>
    </row>
    <row r="17" spans="1:5" ht="30" customHeight="1">
      <c r="B17" s="73"/>
      <c r="C17" s="74"/>
      <c r="D17" s="75"/>
      <c r="E17" s="76"/>
    </row>
    <row r="18" spans="1:5" ht="30" customHeight="1">
      <c r="A18" s="50"/>
      <c r="B18" s="73"/>
      <c r="C18" s="74"/>
      <c r="D18" s="75"/>
      <c r="E18" s="76"/>
    </row>
    <row r="19" spans="1:5" ht="30" customHeight="1">
      <c r="A19" s="50"/>
      <c r="B19" s="73"/>
      <c r="C19" s="74"/>
      <c r="D19" s="75"/>
      <c r="E19" s="76"/>
    </row>
    <row r="20" spans="1:5" ht="30" customHeight="1">
      <c r="A20" s="50"/>
      <c r="B20" s="73"/>
      <c r="C20" s="74"/>
      <c r="D20" s="75"/>
      <c r="E20" s="76"/>
    </row>
    <row r="21" spans="1:5" ht="30" customHeight="1">
      <c r="A21" s="50"/>
      <c r="B21" s="73"/>
      <c r="C21" s="74"/>
      <c r="D21" s="75"/>
      <c r="E21" s="76"/>
    </row>
    <row r="22" spans="1:5" ht="30" customHeight="1">
      <c r="A22" s="50"/>
      <c r="B22" s="368" t="s">
        <v>175</v>
      </c>
      <c r="C22" s="368"/>
      <c r="D22" s="368"/>
      <c r="E22" s="368"/>
    </row>
    <row r="23" spans="1:5" ht="30" customHeight="1">
      <c r="A23" s="50"/>
      <c r="B23" s="73"/>
      <c r="C23" s="74"/>
      <c r="D23" s="75"/>
      <c r="E23" s="77"/>
    </row>
    <row r="24" spans="1:5" ht="30" customHeight="1">
      <c r="B24" s="73"/>
      <c r="C24" s="78"/>
      <c r="D24" s="75"/>
      <c r="E24" s="76"/>
    </row>
    <row r="25" spans="1:5" ht="30" customHeight="1">
      <c r="B25" s="73"/>
      <c r="C25" s="74"/>
      <c r="D25" s="79"/>
      <c r="E25" s="80"/>
    </row>
    <row r="26" spans="1:5" ht="30" customHeight="1">
      <c r="B26" s="73"/>
      <c r="C26" s="74"/>
      <c r="D26" s="79"/>
      <c r="E26" s="80"/>
    </row>
    <row r="27" spans="1:5" ht="13.5" thickBot="1">
      <c r="B27" s="81"/>
      <c r="C27" s="82"/>
      <c r="D27" s="83"/>
      <c r="E27" s="84"/>
    </row>
    <row r="28" spans="1:5" ht="39.950000000000003" customHeight="1" thickTop="1" thickBot="1">
      <c r="B28" s="369" t="s">
        <v>91</v>
      </c>
      <c r="C28" s="370"/>
      <c r="D28" s="370"/>
      <c r="E28" s="371"/>
    </row>
    <row r="29" spans="1:5" ht="39.950000000000003" customHeight="1" thickTop="1" thickBot="1">
      <c r="B29" s="372" t="s">
        <v>173</v>
      </c>
      <c r="C29" s="373"/>
      <c r="D29" s="373"/>
      <c r="E29" s="374"/>
    </row>
    <row r="30" spans="1:5" ht="20.100000000000001" customHeight="1" thickTop="1">
      <c r="B30" s="375" t="s">
        <v>90</v>
      </c>
      <c r="C30" s="376" t="s">
        <v>327</v>
      </c>
      <c r="D30" s="377" t="s">
        <v>116</v>
      </c>
      <c r="E30" s="378"/>
    </row>
    <row r="31" spans="1:5" ht="20.100000000000001" customHeight="1" thickBot="1">
      <c r="B31" s="355"/>
      <c r="C31" s="357"/>
      <c r="D31" s="379"/>
      <c r="E31" s="380"/>
    </row>
    <row r="32" spans="1:5" ht="20.100000000000001" customHeight="1">
      <c r="B32" s="354" t="s">
        <v>70</v>
      </c>
      <c r="C32" s="356" t="s">
        <v>565</v>
      </c>
      <c r="D32" s="85" t="s">
        <v>93</v>
      </c>
      <c r="E32" s="86"/>
    </row>
    <row r="33" spans="2:5" ht="20.100000000000001" customHeight="1">
      <c r="B33" s="355"/>
      <c r="C33" s="357"/>
      <c r="D33" s="358" t="s">
        <v>94</v>
      </c>
      <c r="E33" s="359"/>
    </row>
    <row r="34" spans="2:5" ht="20.100000000000001" customHeight="1">
      <c r="B34" s="360" t="s">
        <v>71</v>
      </c>
      <c r="C34" s="362" t="s">
        <v>72</v>
      </c>
      <c r="D34" s="364" t="s">
        <v>637</v>
      </c>
      <c r="E34" s="365"/>
    </row>
    <row r="35" spans="2:5" ht="20.100000000000001" customHeight="1" thickBot="1">
      <c r="B35" s="361"/>
      <c r="C35" s="363"/>
      <c r="D35" s="366"/>
      <c r="E35" s="367"/>
    </row>
  </sheetData>
  <mergeCells count="12">
    <mergeCell ref="B22:E22"/>
    <mergeCell ref="B28:E28"/>
    <mergeCell ref="B29:E29"/>
    <mergeCell ref="B30:B31"/>
    <mergeCell ref="C30:C31"/>
    <mergeCell ref="D30:E31"/>
    <mergeCell ref="B32:B33"/>
    <mergeCell ref="C32:C33"/>
    <mergeCell ref="D33:E33"/>
    <mergeCell ref="B34:B35"/>
    <mergeCell ref="C34:C35"/>
    <mergeCell ref="D34:E35"/>
  </mergeCells>
  <printOptions gridLinesSet="0"/>
  <pageMargins left="1.3779527559055118" right="0.78740157480314965" top="1.4960629921259843" bottom="1.1023622047244095" header="0.51181102362204722" footer="0.51181102362204722"/>
  <pageSetup paperSize="9" scale="67" orientation="portrait" r:id="rId1"/>
  <headerFooter alignWithMargins="0">
    <oddFooter>&amp;L&amp;5&amp;F&amp;R&amp;5AFA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view="pageBreakPreview" zoomScale="80" zoomScaleSheetLayoutView="80" workbookViewId="0">
      <selection activeCell="C8" sqref="C8"/>
    </sheetView>
  </sheetViews>
  <sheetFormatPr defaultColWidth="11.42578125" defaultRowHeight="12.75"/>
  <cols>
    <col min="1" max="1" width="9.140625" customWidth="1"/>
    <col min="2" max="2" width="11.7109375" style="30" customWidth="1"/>
    <col min="3" max="3" width="55.7109375" customWidth="1"/>
    <col min="4" max="4" width="14.5703125" style="21" customWidth="1"/>
    <col min="5" max="5" width="28" customWidth="1"/>
  </cols>
  <sheetData>
    <row r="1" spans="1:5" ht="13.5" thickBot="1">
      <c r="B1" s="19"/>
      <c r="C1" s="20"/>
    </row>
    <row r="2" spans="1:5" ht="53.1" customHeight="1" thickBot="1">
      <c r="B2" s="350" t="s">
        <v>2</v>
      </c>
      <c r="C2" s="351" t="s">
        <v>65</v>
      </c>
      <c r="D2" s="352" t="s">
        <v>66</v>
      </c>
      <c r="E2" s="353" t="s">
        <v>67</v>
      </c>
    </row>
    <row r="3" spans="1:5" ht="30" customHeight="1" thickTop="1">
      <c r="A3" t="s">
        <v>73</v>
      </c>
      <c r="B3" s="22">
        <v>1</v>
      </c>
      <c r="C3" s="266" t="str">
        <f>VLOOKUP(B3,demonstrativo!A:G,3,FALSE)</f>
        <v>TERRAPLENAGEM</v>
      </c>
      <c r="D3" s="24">
        <f>ROUNDUP(E3/$E$27*100,2)</f>
        <v>7.27</v>
      </c>
      <c r="E3" s="25">
        <f>VLOOKUP(A3,demonstrativo!A:G,7,FALSE)</f>
        <v>487576.16</v>
      </c>
    </row>
    <row r="4" spans="1:5" ht="30" customHeight="1">
      <c r="A4" t="s">
        <v>74</v>
      </c>
      <c r="B4" s="251">
        <v>2</v>
      </c>
      <c r="C4" s="267" t="str">
        <f>VLOOKUP(B4,demonstrativo!A:G,3,FALSE)</f>
        <v>PAVIMENTAÇÃO</v>
      </c>
      <c r="D4" s="24">
        <f>ROUNDUP(E4/$E$27*100,2)</f>
        <v>52.43</v>
      </c>
      <c r="E4" s="252">
        <f>VLOOKUP(A4,demonstrativo!A:G,7,FALSE)</f>
        <v>3518994.0139999995</v>
      </c>
    </row>
    <row r="5" spans="1:5" ht="30" customHeight="1">
      <c r="A5" t="s">
        <v>75</v>
      </c>
      <c r="B5" s="251">
        <v>3</v>
      </c>
      <c r="C5" s="267" t="str">
        <f>VLOOKUP(B5,demonstrativo!A:G,3,FALSE)</f>
        <v>DRENAGEM / OAC</v>
      </c>
      <c r="D5" s="24">
        <f>ROUND(E5/$E$27*100,2)</f>
        <v>11</v>
      </c>
      <c r="E5" s="252">
        <f>VLOOKUP(A5,demonstrativo!A:G,7,FALSE)</f>
        <v>738344.1</v>
      </c>
    </row>
    <row r="6" spans="1:5" ht="30" customHeight="1">
      <c r="A6" t="s">
        <v>76</v>
      </c>
      <c r="B6" s="251">
        <v>4</v>
      </c>
      <c r="C6" s="267" t="str">
        <f>VLOOKUP(B6,demonstrativo!A:G,3,FALSE)</f>
        <v xml:space="preserve">PAISAGISMO </v>
      </c>
      <c r="D6" s="24">
        <f>ROUND(E6/$E$27*100,2)</f>
        <v>10.09</v>
      </c>
      <c r="E6" s="252">
        <f>VLOOKUP(A6,demonstrativo!A:G,7,FALSE)</f>
        <v>676995.49000000011</v>
      </c>
    </row>
    <row r="7" spans="1:5" ht="30" customHeight="1">
      <c r="A7" t="s">
        <v>77</v>
      </c>
      <c r="B7" s="251">
        <v>5</v>
      </c>
      <c r="C7" s="267" t="str">
        <f>VLOOKUP(B7,demonstrativo!A:G,3,FALSE)</f>
        <v>OBRAS COMPLEMENTARES</v>
      </c>
      <c r="D7" s="24">
        <f>ROUND(E7/$E$27*100,2)</f>
        <v>3.46</v>
      </c>
      <c r="E7" s="252">
        <f>VLOOKUP(A7,demonstrativo!A:G,7,FALSE)</f>
        <v>232399.39000000004</v>
      </c>
    </row>
    <row r="8" spans="1:5" ht="30" customHeight="1">
      <c r="A8" t="s">
        <v>78</v>
      </c>
      <c r="B8" s="251">
        <v>6</v>
      </c>
      <c r="C8" s="267" t="str">
        <f>VLOOKUP(B8,demonstrativo!A:G,3,FALSE)</f>
        <v>SINALIZAÇÃO VIÁRIA</v>
      </c>
      <c r="D8" s="24">
        <f>ROUND(E8/$E$27*100,2)</f>
        <v>1.68</v>
      </c>
      <c r="E8" s="252">
        <f>VLOOKUP(A8,demonstrativo!A:G,7,FALSE)</f>
        <v>112576.72</v>
      </c>
    </row>
    <row r="9" spans="1:5" ht="30" customHeight="1">
      <c r="A9" t="s">
        <v>79</v>
      </c>
      <c r="B9" s="22">
        <v>7</v>
      </c>
      <c r="C9" s="266" t="str">
        <f>VLOOKUP(B9,demonstrativo!A:G,3,FALSE)</f>
        <v>ILUMINAÇÃO - ADEQUAÇÃO DE REDE</v>
      </c>
      <c r="D9" s="24"/>
      <c r="E9" s="25"/>
    </row>
    <row r="10" spans="1:5" ht="30" customHeight="1">
      <c r="A10" s="50" t="s">
        <v>548</v>
      </c>
      <c r="B10" s="222" t="s">
        <v>547</v>
      </c>
      <c r="C10" s="23" t="s">
        <v>428</v>
      </c>
      <c r="D10" s="24">
        <f t="shared" ref="D10:D14" si="0">ROUND(E10/$E$27*100,2)</f>
        <v>1.63</v>
      </c>
      <c r="E10" s="25">
        <f>VLOOKUP(A10,demonstrativo!A:G,7,FALSE)</f>
        <v>109428.59999999998</v>
      </c>
    </row>
    <row r="11" spans="1:5" ht="30" customHeight="1">
      <c r="A11" s="50" t="s">
        <v>550</v>
      </c>
      <c r="B11" s="222" t="s">
        <v>551</v>
      </c>
      <c r="C11" s="23" t="s">
        <v>286</v>
      </c>
      <c r="D11" s="24">
        <f t="shared" si="0"/>
        <v>0.48</v>
      </c>
      <c r="E11" s="25">
        <f>VLOOKUP(A11,'Ilum mão obra'!A:K,11,FALSE)</f>
        <v>32441.15</v>
      </c>
    </row>
    <row r="12" spans="1:5" ht="30" customHeight="1">
      <c r="A12" s="50" t="s">
        <v>549</v>
      </c>
      <c r="B12" s="22">
        <v>8</v>
      </c>
      <c r="C12" s="266" t="str">
        <f>VLOOKUP(B12,demonstrativo!A:G,3,FALSE)</f>
        <v>SEMAFORIZAÇÃO</v>
      </c>
      <c r="D12" s="24">
        <f t="shared" si="0"/>
        <v>1.17</v>
      </c>
      <c r="E12" s="25">
        <f>VLOOKUP(A12,demonstrativo!A:G,7,FALSE)</f>
        <v>78548.5</v>
      </c>
    </row>
    <row r="13" spans="1:5" ht="30" customHeight="1">
      <c r="A13" s="50" t="s">
        <v>81</v>
      </c>
      <c r="B13" s="22">
        <v>9</v>
      </c>
      <c r="C13" s="266" t="str">
        <f>VLOOKUP(B13,demonstrativo!A:G,3,FALSE)</f>
        <v>SERVIÇOS PRELIMINARES</v>
      </c>
      <c r="D13" s="24">
        <f t="shared" si="0"/>
        <v>4.84</v>
      </c>
      <c r="E13" s="25">
        <f>VLOOKUP(A13,demonstrativo!A:G,7,FALSE)</f>
        <v>324643.61999999994</v>
      </c>
    </row>
    <row r="14" spans="1:5" ht="30" customHeight="1">
      <c r="A14" s="50" t="s">
        <v>316</v>
      </c>
      <c r="B14" s="22">
        <v>10</v>
      </c>
      <c r="C14" s="266" t="str">
        <f>VLOOKUP(B14,demonstrativo!A:G,3,FALSE)</f>
        <v>INSTALAÇÃO, OPERAÇÃO E MANUTENÇÃO DO CANTEIRO</v>
      </c>
      <c r="D14" s="24">
        <f t="shared" si="0"/>
        <v>5.97</v>
      </c>
      <c r="E14" s="25">
        <f>VLOOKUP(A14,demonstrativo!A:G,7,FALSE)</f>
        <v>400578.64</v>
      </c>
    </row>
    <row r="15" spans="1:5" ht="30" customHeight="1">
      <c r="A15" s="50"/>
      <c r="B15" s="22"/>
      <c r="C15" s="266"/>
      <c r="D15" s="24"/>
      <c r="E15" s="25"/>
    </row>
    <row r="16" spans="1:5" ht="30" customHeight="1">
      <c r="B16" s="22"/>
      <c r="C16" s="44"/>
      <c r="D16" s="24"/>
      <c r="E16" s="25"/>
    </row>
    <row r="17" spans="2:5" ht="30" customHeight="1">
      <c r="B17" s="22"/>
      <c r="C17" s="44"/>
      <c r="D17" s="24"/>
      <c r="E17" s="25"/>
    </row>
    <row r="18" spans="2:5" ht="30" customHeight="1">
      <c r="B18" s="22"/>
      <c r="C18" s="44"/>
      <c r="D18" s="24"/>
      <c r="E18" s="25"/>
    </row>
    <row r="19" spans="2:5" ht="30" customHeight="1">
      <c r="B19" s="22"/>
      <c r="C19" s="44"/>
      <c r="D19" s="24"/>
      <c r="E19" s="25"/>
    </row>
    <row r="20" spans="2:5" ht="30" customHeight="1">
      <c r="B20" s="22"/>
      <c r="C20" s="44"/>
      <c r="D20" s="24"/>
      <c r="E20" s="25"/>
    </row>
    <row r="21" spans="2:5" ht="30" customHeight="1">
      <c r="B21" s="22"/>
      <c r="C21" s="44"/>
      <c r="D21" s="24"/>
      <c r="E21" s="25"/>
    </row>
    <row r="22" spans="2:5" ht="30" customHeight="1">
      <c r="B22" s="22"/>
      <c r="C22" s="44"/>
      <c r="D22" s="24"/>
      <c r="E22" s="25"/>
    </row>
    <row r="23" spans="2:5" ht="30" customHeight="1">
      <c r="B23" s="22"/>
      <c r="C23" s="44"/>
      <c r="D23" s="24"/>
      <c r="E23" s="25"/>
    </row>
    <row r="24" spans="2:5" ht="30" customHeight="1">
      <c r="B24" s="22"/>
      <c r="C24" s="44"/>
      <c r="D24" s="24"/>
      <c r="E24" s="25"/>
    </row>
    <row r="25" spans="2:5" ht="30" customHeight="1">
      <c r="B25" s="22"/>
      <c r="C25" s="31"/>
      <c r="D25" s="32"/>
      <c r="E25" s="26"/>
    </row>
    <row r="26" spans="2:5" ht="30" customHeight="1" thickBot="1">
      <c r="B26" s="33"/>
      <c r="C26" s="34"/>
      <c r="D26" s="35"/>
      <c r="E26" s="36"/>
    </row>
    <row r="27" spans="2:5" ht="14.25" thickTop="1" thickBot="1">
      <c r="B27" s="27"/>
      <c r="C27" s="28" t="s">
        <v>68</v>
      </c>
      <c r="D27" s="38">
        <f>SUM(D3:D26)</f>
        <v>100.02000000000001</v>
      </c>
      <c r="E27" s="29">
        <f>SUM(E3:E15)</f>
        <v>6712526.3839999987</v>
      </c>
    </row>
    <row r="28" spans="2:5" ht="20.100000000000001" customHeight="1" thickTop="1" thickBot="1">
      <c r="B28" s="381" t="s">
        <v>91</v>
      </c>
      <c r="C28" s="382"/>
      <c r="D28" s="382"/>
      <c r="E28" s="383"/>
    </row>
    <row r="29" spans="2:5" ht="20.100000000000001" customHeight="1" thickTop="1" thickBot="1">
      <c r="B29" s="372" t="s">
        <v>173</v>
      </c>
      <c r="C29" s="373"/>
      <c r="D29" s="373"/>
      <c r="E29" s="374"/>
    </row>
    <row r="30" spans="2:5" ht="13.5" thickTop="1">
      <c r="B30" s="384" t="s">
        <v>90</v>
      </c>
      <c r="C30" s="376" t="s">
        <v>327</v>
      </c>
      <c r="D30" s="386" t="s">
        <v>116</v>
      </c>
      <c r="E30" s="387"/>
    </row>
    <row r="31" spans="2:5" ht="13.5" thickBot="1">
      <c r="B31" s="385"/>
      <c r="C31" s="357"/>
      <c r="D31" s="388" t="s">
        <v>69</v>
      </c>
      <c r="E31" s="389"/>
    </row>
    <row r="32" spans="2:5">
      <c r="B32" s="360" t="s">
        <v>70</v>
      </c>
      <c r="C32" s="356" t="s">
        <v>174</v>
      </c>
      <c r="D32" s="48" t="s">
        <v>93</v>
      </c>
      <c r="E32" s="49"/>
    </row>
    <row r="33" spans="2:5">
      <c r="B33" s="385"/>
      <c r="C33" s="357"/>
      <c r="D33" s="390" t="s">
        <v>94</v>
      </c>
      <c r="E33" s="391"/>
    </row>
    <row r="34" spans="2:5">
      <c r="B34" s="360" t="s">
        <v>71</v>
      </c>
      <c r="C34" s="362" t="s">
        <v>72</v>
      </c>
      <c r="D34" s="392" t="s">
        <v>637</v>
      </c>
      <c r="E34" s="393"/>
    </row>
    <row r="35" spans="2:5" ht="13.5" thickBot="1">
      <c r="B35" s="361"/>
      <c r="C35" s="363"/>
      <c r="D35" s="47"/>
      <c r="E35" s="253" t="s">
        <v>638</v>
      </c>
    </row>
  </sheetData>
  <mergeCells count="12">
    <mergeCell ref="B28:E28"/>
    <mergeCell ref="B34:B35"/>
    <mergeCell ref="B29:E29"/>
    <mergeCell ref="B30:B31"/>
    <mergeCell ref="B32:B33"/>
    <mergeCell ref="C30:C31"/>
    <mergeCell ref="C32:C33"/>
    <mergeCell ref="C34:C35"/>
    <mergeCell ref="D30:E30"/>
    <mergeCell ref="D31:E31"/>
    <mergeCell ref="D33:E33"/>
    <mergeCell ref="D34:E34"/>
  </mergeCells>
  <phoneticPr fontId="0" type="noConversion"/>
  <printOptions gridLinesSet="0"/>
  <pageMargins left="0.78740157480314965" right="0.78740157480314965" top="1.4960629921259843" bottom="0.70866141732283472" header="0.51181102362204722" footer="0.51181102362204722"/>
  <pageSetup paperSize="9" scale="75" orientation="portrait" horizontalDpi="4294967295" r:id="rId1"/>
  <headerFooter alignWithMargins="0">
    <oddFooter>&amp;L&amp;5&amp;F&amp;R&amp;5AFA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68"/>
  <sheetViews>
    <sheetView tabSelected="1" view="pageBreakPreview" topLeftCell="A147" zoomScaleSheetLayoutView="100" workbookViewId="0">
      <selection activeCell="K147" sqref="K147"/>
    </sheetView>
  </sheetViews>
  <sheetFormatPr defaultRowHeight="11.25"/>
  <cols>
    <col min="1" max="1" width="6.7109375" style="234" customWidth="1"/>
    <col min="2" max="2" width="8.5703125" style="306" bestFit="1" customWidth="1"/>
    <col min="3" max="3" width="50.7109375" style="337" customWidth="1"/>
    <col min="4" max="4" width="4.7109375" style="234" customWidth="1"/>
    <col min="5" max="5" width="11.42578125" style="299" customWidth="1"/>
    <col min="6" max="6" width="12.85546875" style="299" customWidth="1"/>
    <col min="7" max="7" width="16.140625" style="234" customWidth="1"/>
    <col min="8" max="16384" width="9.140625" style="234"/>
  </cols>
  <sheetData>
    <row r="1" spans="1:7" ht="30" customHeight="1">
      <c r="A1" s="233"/>
      <c r="B1" s="394" t="s">
        <v>571</v>
      </c>
      <c r="C1" s="395"/>
      <c r="D1" s="395"/>
      <c r="E1" s="395"/>
      <c r="F1" s="395"/>
      <c r="G1" s="396"/>
    </row>
    <row r="2" spans="1:7">
      <c r="A2" s="397" t="s">
        <v>1</v>
      </c>
      <c r="B2" s="398" t="s">
        <v>2</v>
      </c>
      <c r="C2" s="400" t="s">
        <v>3</v>
      </c>
      <c r="D2" s="401" t="s">
        <v>4</v>
      </c>
      <c r="E2" s="402" t="s">
        <v>100</v>
      </c>
      <c r="F2" s="403" t="s">
        <v>636</v>
      </c>
      <c r="G2" s="403"/>
    </row>
    <row r="3" spans="1:7" ht="24.75" customHeight="1">
      <c r="A3" s="397"/>
      <c r="B3" s="399"/>
      <c r="C3" s="400"/>
      <c r="D3" s="401"/>
      <c r="E3" s="402"/>
      <c r="F3" s="270" t="s">
        <v>101</v>
      </c>
      <c r="G3" s="262" t="s">
        <v>5</v>
      </c>
    </row>
    <row r="4" spans="1:7" hidden="1">
      <c r="A4" s="235"/>
      <c r="B4" s="225">
        <v>1</v>
      </c>
      <c r="C4" s="311" t="s">
        <v>6</v>
      </c>
      <c r="D4" s="235"/>
      <c r="E4" s="271"/>
      <c r="F4" s="272"/>
      <c r="G4" s="236"/>
    </row>
    <row r="5" spans="1:7" hidden="1">
      <c r="A5" s="1"/>
      <c r="B5" s="13" t="s">
        <v>103</v>
      </c>
      <c r="C5" s="18" t="s">
        <v>7</v>
      </c>
      <c r="D5" s="1" t="s">
        <v>85</v>
      </c>
      <c r="E5" s="273">
        <v>185</v>
      </c>
      <c r="F5" s="274">
        <v>2.69</v>
      </c>
      <c r="G5" s="2">
        <f>TRUNC(E5*F5,2)</f>
        <v>497.65</v>
      </c>
    </row>
    <row r="6" spans="1:7" hidden="1">
      <c r="A6" s="1"/>
      <c r="B6" s="13" t="s">
        <v>104</v>
      </c>
      <c r="C6" s="18" t="s">
        <v>8</v>
      </c>
      <c r="D6" s="1" t="s">
        <v>9</v>
      </c>
      <c r="E6" s="273"/>
      <c r="F6" s="274">
        <v>8.5500000000000007</v>
      </c>
      <c r="G6" s="2"/>
    </row>
    <row r="7" spans="1:7" hidden="1">
      <c r="A7" s="1"/>
      <c r="B7" s="13" t="s">
        <v>105</v>
      </c>
      <c r="C7" s="18" t="s">
        <v>10</v>
      </c>
      <c r="D7" s="1" t="s">
        <v>86</v>
      </c>
      <c r="E7" s="273">
        <v>150</v>
      </c>
      <c r="F7" s="274">
        <v>99.27</v>
      </c>
      <c r="G7" s="2">
        <f>TRUNC(E7*F7,2)</f>
        <v>14890.5</v>
      </c>
    </row>
    <row r="8" spans="1:7" hidden="1">
      <c r="A8" s="1"/>
      <c r="B8" s="12" t="s">
        <v>106</v>
      </c>
      <c r="C8" s="312" t="s">
        <v>11</v>
      </c>
      <c r="D8" s="1" t="s">
        <v>86</v>
      </c>
      <c r="E8" s="273">
        <v>699.49</v>
      </c>
      <c r="F8" s="274">
        <v>175.93</v>
      </c>
      <c r="G8" s="2">
        <f>TRUNC(E8*F8,2)</f>
        <v>123061.27</v>
      </c>
    </row>
    <row r="9" spans="1:7" hidden="1">
      <c r="A9" s="1"/>
      <c r="B9" s="13" t="s">
        <v>107</v>
      </c>
      <c r="C9" s="18" t="s">
        <v>12</v>
      </c>
      <c r="D9" s="1" t="s">
        <v>85</v>
      </c>
      <c r="E9" s="273">
        <v>532.1</v>
      </c>
      <c r="F9" s="274">
        <v>14.14</v>
      </c>
      <c r="G9" s="2">
        <f>TRUNC(E9*F9,2)</f>
        <v>7523.89</v>
      </c>
    </row>
    <row r="10" spans="1:7" hidden="1">
      <c r="A10" s="1"/>
      <c r="B10" s="17" t="s">
        <v>105</v>
      </c>
      <c r="C10" s="138" t="s">
        <v>117</v>
      </c>
      <c r="D10" s="1" t="s">
        <v>85</v>
      </c>
      <c r="E10" s="273">
        <v>2464.58</v>
      </c>
      <c r="F10" s="274">
        <v>4.96</v>
      </c>
      <c r="G10" s="8">
        <f>TRUNC(E10*F10,2)</f>
        <v>12224.31</v>
      </c>
    </row>
    <row r="11" spans="1:7" hidden="1">
      <c r="A11" s="1"/>
      <c r="B11" s="13"/>
      <c r="C11" s="18"/>
      <c r="D11" s="1"/>
      <c r="E11" s="275"/>
      <c r="F11" s="276"/>
      <c r="G11" s="237">
        <f>SUM(G5:G10)</f>
        <v>158197.62000000002</v>
      </c>
    </row>
    <row r="12" spans="1:7">
      <c r="A12" s="3">
        <v>1</v>
      </c>
      <c r="B12" s="238">
        <v>1</v>
      </c>
      <c r="C12" s="313" t="s">
        <v>144</v>
      </c>
      <c r="D12" s="223"/>
      <c r="E12" s="277"/>
      <c r="F12" s="277"/>
      <c r="G12" s="224"/>
    </row>
    <row r="13" spans="1:7">
      <c r="A13" s="1"/>
      <c r="B13" s="128"/>
      <c r="C13" s="314" t="s">
        <v>169</v>
      </c>
      <c r="D13" s="229"/>
      <c r="E13" s="278"/>
      <c r="F13" s="268"/>
      <c r="G13" s="2"/>
    </row>
    <row r="14" spans="1:7">
      <c r="A14" s="1"/>
      <c r="B14" s="128" t="s">
        <v>254</v>
      </c>
      <c r="C14" s="138" t="s">
        <v>145</v>
      </c>
      <c r="D14" s="1" t="s">
        <v>86</v>
      </c>
      <c r="E14" s="279">
        <f>E16-E15-E19</f>
        <v>1158.1032799999989</v>
      </c>
      <c r="F14" s="280">
        <f>VLOOKUP(B14,[1]Plan1!A$1:D$65536,4,FALSE)</f>
        <v>3.79</v>
      </c>
      <c r="G14" s="2">
        <f>TRUNC(E14*F14,2)</f>
        <v>4389.21</v>
      </c>
    </row>
    <row r="15" spans="1:7">
      <c r="A15" s="1"/>
      <c r="B15" s="260" t="s">
        <v>564</v>
      </c>
      <c r="C15" s="315" t="s">
        <v>700</v>
      </c>
      <c r="D15" s="303" t="s">
        <v>86</v>
      </c>
      <c r="E15" s="302">
        <v>18406.310000000001</v>
      </c>
      <c r="F15" s="304">
        <f>VLOOKUP(B15,[2]Plan1!A$1:D$65536,4,FALSE)</f>
        <v>5.05</v>
      </c>
      <c r="G15" s="256">
        <f t="shared" ref="G15" si="0">TRUNC(E15*F15,2)</f>
        <v>92951.86</v>
      </c>
    </row>
    <row r="16" spans="1:7">
      <c r="A16" s="1"/>
      <c r="B16" s="128" t="s">
        <v>255</v>
      </c>
      <c r="C16" s="312" t="s">
        <v>141</v>
      </c>
      <c r="D16" s="1" t="s">
        <v>86</v>
      </c>
      <c r="E16" s="279">
        <v>23016.9568</v>
      </c>
      <c r="F16" s="280">
        <f>VLOOKUP(B16,[1]Plan1!A$1:D$65536,4,FALSE)</f>
        <v>0.75</v>
      </c>
      <c r="G16" s="2">
        <f>TRUNC(E16*F16,2)</f>
        <v>17262.71</v>
      </c>
    </row>
    <row r="17" spans="1:7">
      <c r="A17" s="1"/>
      <c r="B17" s="260" t="s">
        <v>701</v>
      </c>
      <c r="C17" s="316" t="s">
        <v>702</v>
      </c>
      <c r="D17" s="305" t="s">
        <v>86</v>
      </c>
      <c r="E17" s="302">
        <v>811.89</v>
      </c>
      <c r="F17" s="285">
        <f>VLOOKUP(B17,[3]ter!A$1:AR$65536,41,FALSE)</f>
        <v>18.05</v>
      </c>
      <c r="G17" s="255">
        <f t="shared" ref="G17:G18" si="1">TRUNC(E17*F17,2)</f>
        <v>14654.61</v>
      </c>
    </row>
    <row r="18" spans="1:7">
      <c r="A18" s="1"/>
      <c r="B18" s="260" t="s">
        <v>703</v>
      </c>
      <c r="C18" s="317" t="s">
        <v>704</v>
      </c>
      <c r="D18" s="305" t="s">
        <v>86</v>
      </c>
      <c r="E18" s="302">
        <f>E17/1.3</f>
        <v>624.53076923076924</v>
      </c>
      <c r="F18" s="286">
        <f>VLOOKUP(B18,[2]Plan1!A$1:D$65536,4,FALSE)</f>
        <v>1.55</v>
      </c>
      <c r="G18" s="255">
        <f t="shared" si="1"/>
        <v>968.02</v>
      </c>
    </row>
    <row r="19" spans="1:7">
      <c r="A19" s="1"/>
      <c r="B19" s="128" t="s">
        <v>690</v>
      </c>
      <c r="C19" s="138" t="s">
        <v>574</v>
      </c>
      <c r="D19" s="1" t="s">
        <v>86</v>
      </c>
      <c r="E19" s="279">
        <v>3452.5435199999997</v>
      </c>
      <c r="F19" s="280">
        <v>5.05</v>
      </c>
      <c r="G19" s="2">
        <f>TRUNC(E19*F19,2)</f>
        <v>17435.34</v>
      </c>
    </row>
    <row r="20" spans="1:7" ht="22.5">
      <c r="A20" s="1"/>
      <c r="B20" s="128" t="s">
        <v>256</v>
      </c>
      <c r="C20" s="312" t="s">
        <v>575</v>
      </c>
      <c r="D20" s="1" t="s">
        <v>86</v>
      </c>
      <c r="E20" s="279">
        <f>E16*1.3</f>
        <v>29922.043840000002</v>
      </c>
      <c r="F20" s="280">
        <f>VLOOKUP(B20,[1]Plan1!A$1:D$65536,4,FALSE)</f>
        <v>11.36</v>
      </c>
      <c r="G20" s="2">
        <f>TRUNC(E20*F20,2)</f>
        <v>339914.41</v>
      </c>
    </row>
    <row r="21" spans="1:7">
      <c r="A21" s="1"/>
      <c r="B21" s="260" t="s">
        <v>690</v>
      </c>
      <c r="C21" s="316" t="s">
        <v>705</v>
      </c>
      <c r="D21" s="305" t="s">
        <v>86</v>
      </c>
      <c r="E21" s="302">
        <f>E17*1.3</f>
        <v>1055.4570000000001</v>
      </c>
      <c r="F21" s="286">
        <f>0.57*21</f>
        <v>11.969999999999999</v>
      </c>
      <c r="G21" s="255">
        <f t="shared" ref="G21" si="2">TRUNC(E21*F21,2)</f>
        <v>12633.82</v>
      </c>
    </row>
    <row r="22" spans="1:7">
      <c r="A22" s="1" t="s">
        <v>95</v>
      </c>
      <c r="B22" s="13"/>
      <c r="C22" s="37" t="s">
        <v>176</v>
      </c>
      <c r="D22" s="1"/>
      <c r="E22" s="274"/>
      <c r="F22" s="275"/>
      <c r="G22" s="43">
        <f>SUM(G14:G20)</f>
        <v>487576.16</v>
      </c>
    </row>
    <row r="23" spans="1:7">
      <c r="A23" s="1"/>
      <c r="B23" s="13"/>
      <c r="C23" s="318"/>
      <c r="D23" s="1"/>
      <c r="E23" s="274"/>
      <c r="F23" s="275"/>
      <c r="G23" s="43"/>
    </row>
    <row r="24" spans="1:7">
      <c r="A24" s="3">
        <v>2</v>
      </c>
      <c r="B24" s="238">
        <v>2</v>
      </c>
      <c r="C24" s="313" t="s">
        <v>146</v>
      </c>
      <c r="D24" s="223"/>
      <c r="E24" s="281"/>
      <c r="F24" s="281"/>
      <c r="G24" s="239"/>
    </row>
    <row r="25" spans="1:7">
      <c r="A25" s="1"/>
      <c r="B25" s="13"/>
      <c r="C25" s="319" t="s">
        <v>140</v>
      </c>
      <c r="D25" s="9"/>
      <c r="E25" s="282"/>
      <c r="F25" s="283"/>
      <c r="G25" s="43"/>
    </row>
    <row r="26" spans="1:7">
      <c r="A26" s="1"/>
      <c r="B26" s="13"/>
      <c r="C26" s="320" t="s">
        <v>159</v>
      </c>
      <c r="D26" s="9"/>
      <c r="E26" s="282"/>
      <c r="F26" s="283"/>
      <c r="G26" s="43"/>
    </row>
    <row r="27" spans="1:7">
      <c r="A27" s="1"/>
      <c r="B27" s="13" t="s">
        <v>257</v>
      </c>
      <c r="C27" s="321" t="s">
        <v>154</v>
      </c>
      <c r="D27" s="9" t="s">
        <v>86</v>
      </c>
      <c r="E27" s="282">
        <v>522</v>
      </c>
      <c r="F27" s="280">
        <f>VLOOKUP(B27,[1]Plan1!A$1:D$65536,4,FALSE)</f>
        <v>21.68</v>
      </c>
      <c r="G27" s="5">
        <f t="shared" ref="G27:G35" si="3">TRUNC(E27*F27,2)</f>
        <v>11316.96</v>
      </c>
    </row>
    <row r="28" spans="1:7">
      <c r="A28" s="1"/>
      <c r="B28" s="260" t="s">
        <v>690</v>
      </c>
      <c r="C28" s="309" t="s">
        <v>709</v>
      </c>
      <c r="D28" s="257" t="s">
        <v>86</v>
      </c>
      <c r="E28" s="284">
        <f>E27*1.5</f>
        <v>783</v>
      </c>
      <c r="F28" s="285">
        <f>0.57*23.2</f>
        <v>13.223999999999998</v>
      </c>
      <c r="G28" s="256">
        <f>F28*E28</f>
        <v>10354.391999999998</v>
      </c>
    </row>
    <row r="29" spans="1:7">
      <c r="A29" s="1"/>
      <c r="B29" s="128" t="s">
        <v>254</v>
      </c>
      <c r="C29" s="322" t="s">
        <v>401</v>
      </c>
      <c r="D29" s="9" t="s">
        <v>86</v>
      </c>
      <c r="E29" s="282">
        <v>2610</v>
      </c>
      <c r="F29" s="280">
        <f>VLOOKUP(B29,[1]Plan1!A$1:D$65536,4,FALSE)</f>
        <v>3.79</v>
      </c>
      <c r="G29" s="5">
        <f t="shared" si="3"/>
        <v>9891.9</v>
      </c>
    </row>
    <row r="30" spans="1:7">
      <c r="A30" s="1"/>
      <c r="B30" s="260" t="s">
        <v>690</v>
      </c>
      <c r="C30" s="309" t="s">
        <v>707</v>
      </c>
      <c r="D30" s="257" t="s">
        <v>86</v>
      </c>
      <c r="E30" s="284">
        <f>E29*1.3</f>
        <v>3393</v>
      </c>
      <c r="F30" s="285">
        <f>0.57*11.2</f>
        <v>6.3839999999999995</v>
      </c>
      <c r="G30" s="256">
        <f>F30*E30</f>
        <v>21660.911999999997</v>
      </c>
    </row>
    <row r="31" spans="1:7">
      <c r="A31" s="1"/>
      <c r="B31" s="128" t="s">
        <v>258</v>
      </c>
      <c r="C31" s="322" t="s">
        <v>576</v>
      </c>
      <c r="D31" s="9" t="s">
        <v>87</v>
      </c>
      <c r="E31" s="282">
        <v>2970</v>
      </c>
      <c r="F31" s="280">
        <f>VLOOKUP(B31,[1]Plan1!A$1:D$65536,4,FALSE)</f>
        <v>6.39</v>
      </c>
      <c r="G31" s="5">
        <f t="shared" si="3"/>
        <v>18978.3</v>
      </c>
    </row>
    <row r="32" spans="1:7">
      <c r="A32" s="1"/>
      <c r="B32" s="307" t="s">
        <v>639</v>
      </c>
      <c r="C32" s="138" t="s">
        <v>706</v>
      </c>
      <c r="D32" s="308" t="s">
        <v>86</v>
      </c>
      <c r="E32" s="282">
        <f>E31*0.1*1.5</f>
        <v>445.5</v>
      </c>
      <c r="F32" s="269">
        <f>VLOOKUP(B32,[2]Plan1!A$1:D$65536,4,FALSE)</f>
        <v>1.1299999999999999</v>
      </c>
      <c r="G32" s="87">
        <f t="shared" si="3"/>
        <v>503.41</v>
      </c>
    </row>
    <row r="33" spans="1:9" ht="11.25" customHeight="1">
      <c r="A33" s="1"/>
      <c r="B33" s="260" t="s">
        <v>690</v>
      </c>
      <c r="C33" s="309" t="s">
        <v>708</v>
      </c>
      <c r="D33" s="257" t="s">
        <v>86</v>
      </c>
      <c r="E33" s="284">
        <f>E32</f>
        <v>445.5</v>
      </c>
      <c r="F33" s="285">
        <f>0.57*37.1</f>
        <v>21.146999999999998</v>
      </c>
      <c r="G33" s="256">
        <f t="shared" si="3"/>
        <v>9420.98</v>
      </c>
    </row>
    <row r="34" spans="1:9">
      <c r="A34" s="1"/>
      <c r="B34" s="128">
        <v>1152</v>
      </c>
      <c r="C34" s="312" t="s">
        <v>402</v>
      </c>
      <c r="D34" s="1" t="s">
        <v>89</v>
      </c>
      <c r="E34" s="269">
        <v>6</v>
      </c>
      <c r="F34" s="280">
        <f>TRUNC(78.08*(456.49/400.353),2)</f>
        <v>89.02</v>
      </c>
      <c r="G34" s="5">
        <f t="shared" si="3"/>
        <v>534.12</v>
      </c>
    </row>
    <row r="35" spans="1:9">
      <c r="A35" s="1"/>
      <c r="B35" s="128" t="s">
        <v>403</v>
      </c>
      <c r="C35" s="138" t="s">
        <v>716</v>
      </c>
      <c r="D35" s="9" t="s">
        <v>86</v>
      </c>
      <c r="E35" s="269">
        <v>14</v>
      </c>
      <c r="F35" s="279">
        <f>VLOOKUP(B35,[4]Plan1!A$1:D$65536,4,FALSE)</f>
        <v>211.9</v>
      </c>
      <c r="G35" s="5">
        <f t="shared" si="3"/>
        <v>2966.6</v>
      </c>
    </row>
    <row r="36" spans="1:9">
      <c r="A36" s="69"/>
      <c r="B36" s="307" t="s">
        <v>639</v>
      </c>
      <c r="C36" s="138" t="s">
        <v>706</v>
      </c>
      <c r="D36" s="308" t="s">
        <v>86</v>
      </c>
      <c r="E36" s="282">
        <f>E35*1.5</f>
        <v>21</v>
      </c>
      <c r="F36" s="269">
        <f>VLOOKUP(B36,[2]Plan1!A$1:D$65536,4,FALSE)</f>
        <v>1.1299999999999999</v>
      </c>
      <c r="G36" s="87">
        <f t="shared" ref="G36" si="4">TRUNC(E36*F36,2)</f>
        <v>23.73</v>
      </c>
    </row>
    <row r="37" spans="1:9" ht="23.1" customHeight="1">
      <c r="A37" s="254"/>
      <c r="B37" s="260" t="s">
        <v>259</v>
      </c>
      <c r="C37" s="309" t="s">
        <v>715</v>
      </c>
      <c r="D37" s="257" t="s">
        <v>86</v>
      </c>
      <c r="E37" s="284">
        <f>E36</f>
        <v>21</v>
      </c>
      <c r="F37" s="286">
        <f>0.57*37.1</f>
        <v>21.146999999999998</v>
      </c>
      <c r="G37" s="261">
        <f>TRUNC(E37*F37,2)</f>
        <v>444.08</v>
      </c>
      <c r="H37" s="101"/>
      <c r="I37" s="101"/>
    </row>
    <row r="38" spans="1:9">
      <c r="A38" s="254"/>
      <c r="B38" s="260" t="s">
        <v>690</v>
      </c>
      <c r="C38" s="309" t="s">
        <v>692</v>
      </c>
      <c r="D38" s="257" t="s">
        <v>86</v>
      </c>
      <c r="E38" s="284">
        <f>E32+E36</f>
        <v>466.5</v>
      </c>
      <c r="F38" s="285">
        <v>60.16</v>
      </c>
      <c r="G38" s="256">
        <f t="shared" ref="G38" si="5">TRUNC(E38*F38,2)</f>
        <v>28064.639999999999</v>
      </c>
      <c r="H38" s="101"/>
      <c r="I38" s="101"/>
    </row>
    <row r="39" spans="1:9">
      <c r="A39" s="1"/>
      <c r="B39" s="13"/>
      <c r="C39" s="319"/>
      <c r="D39" s="9"/>
      <c r="E39" s="282"/>
      <c r="F39" s="283"/>
      <c r="G39" s="5"/>
    </row>
    <row r="40" spans="1:9">
      <c r="A40" s="1"/>
      <c r="B40" s="13"/>
      <c r="C40" s="320" t="s">
        <v>88</v>
      </c>
      <c r="D40" s="10"/>
      <c r="E40" s="214"/>
      <c r="F40" s="280"/>
      <c r="G40" s="5"/>
    </row>
    <row r="41" spans="1:9">
      <c r="A41" s="69"/>
      <c r="B41" s="128" t="s">
        <v>260</v>
      </c>
      <c r="C41" s="321" t="s">
        <v>153</v>
      </c>
      <c r="D41" s="9" t="s">
        <v>85</v>
      </c>
      <c r="E41" s="282">
        <v>18406.309999999998</v>
      </c>
      <c r="F41" s="280">
        <f>VLOOKUP(B41,[1]Plan1!A$1:D$65536,4,FALSE)</f>
        <v>0.76</v>
      </c>
      <c r="G41" s="87">
        <f t="shared" ref="G41:G55" si="6">TRUNC(E41*F41,2)</f>
        <v>13988.79</v>
      </c>
    </row>
    <row r="42" spans="1:9">
      <c r="A42" s="69"/>
      <c r="B42" s="13" t="s">
        <v>261</v>
      </c>
      <c r="C42" s="321" t="s">
        <v>404</v>
      </c>
      <c r="D42" s="9" t="s">
        <v>86</v>
      </c>
      <c r="E42" s="282">
        <v>6442.2084999999988</v>
      </c>
      <c r="F42" s="280">
        <f>VLOOKUP(B42,[1]Plan1!A$1:D$65536,4,FALSE)</f>
        <v>67.83</v>
      </c>
      <c r="G42" s="87">
        <f t="shared" si="6"/>
        <v>436975</v>
      </c>
    </row>
    <row r="43" spans="1:9" ht="22.5">
      <c r="A43" s="69"/>
      <c r="B43" s="310" t="s">
        <v>690</v>
      </c>
      <c r="C43" s="323" t="s">
        <v>405</v>
      </c>
      <c r="D43" s="257" t="s">
        <v>86</v>
      </c>
      <c r="E43" s="284">
        <v>2760.9464999999996</v>
      </c>
      <c r="F43" s="302">
        <v>63.84</v>
      </c>
      <c r="G43" s="261">
        <f t="shared" si="6"/>
        <v>176258.82</v>
      </c>
    </row>
    <row r="44" spans="1:9">
      <c r="A44" s="69"/>
      <c r="B44" s="13" t="s">
        <v>262</v>
      </c>
      <c r="C44" s="321" t="s">
        <v>406</v>
      </c>
      <c r="D44" s="9" t="s">
        <v>86</v>
      </c>
      <c r="E44" s="282">
        <v>6442.2084999999988</v>
      </c>
      <c r="F44" s="280">
        <f>VLOOKUP(B44,[1]Plan1!A$1:D$65536,4,FALSE)</f>
        <v>60.07</v>
      </c>
      <c r="G44" s="87">
        <f t="shared" si="6"/>
        <v>386983.46</v>
      </c>
    </row>
    <row r="45" spans="1:9" ht="22.5">
      <c r="A45" s="69"/>
      <c r="B45" s="310" t="s">
        <v>690</v>
      </c>
      <c r="C45" s="323" t="s">
        <v>407</v>
      </c>
      <c r="D45" s="257" t="s">
        <v>86</v>
      </c>
      <c r="E45" s="284">
        <v>2760.9464999999996</v>
      </c>
      <c r="F45" s="285">
        <v>47.96</v>
      </c>
      <c r="G45" s="261">
        <f t="shared" si="6"/>
        <v>132414.99</v>
      </c>
    </row>
    <row r="46" spans="1:9">
      <c r="A46" s="69"/>
      <c r="B46" s="13" t="s">
        <v>263</v>
      </c>
      <c r="C46" s="321" t="s">
        <v>408</v>
      </c>
      <c r="D46" s="9" t="s">
        <v>86</v>
      </c>
      <c r="E46" s="282">
        <v>4969.7036999999991</v>
      </c>
      <c r="F46" s="280">
        <f>VLOOKUP(B46,[1]Plan1!A$1:D$65536,4,FALSE)</f>
        <v>80.040000000000006</v>
      </c>
      <c r="G46" s="87">
        <f t="shared" si="6"/>
        <v>397775.08</v>
      </c>
    </row>
    <row r="47" spans="1:9" ht="11.25" customHeight="1">
      <c r="A47" s="69"/>
      <c r="B47" s="310" t="s">
        <v>690</v>
      </c>
      <c r="C47" s="323" t="s">
        <v>409</v>
      </c>
      <c r="D47" s="257" t="s">
        <v>86</v>
      </c>
      <c r="E47" s="284">
        <v>552.18929999999989</v>
      </c>
      <c r="F47" s="285">
        <v>67.55</v>
      </c>
      <c r="G47" s="261">
        <f t="shared" si="6"/>
        <v>37300.379999999997</v>
      </c>
    </row>
    <row r="48" spans="1:9">
      <c r="A48" s="69"/>
      <c r="B48" s="128" t="s">
        <v>266</v>
      </c>
      <c r="C48" s="321" t="s">
        <v>158</v>
      </c>
      <c r="D48" s="9" t="s">
        <v>85</v>
      </c>
      <c r="E48" s="282">
        <v>18406.309999999998</v>
      </c>
      <c r="F48" s="280">
        <f>VLOOKUP(B48,[1]Plan1!A$1:D$65536,4,FALSE)</f>
        <v>3.08</v>
      </c>
      <c r="G48" s="87">
        <f t="shared" si="6"/>
        <v>56691.43</v>
      </c>
    </row>
    <row r="49" spans="1:7">
      <c r="A49" s="69"/>
      <c r="B49" s="13" t="s">
        <v>264</v>
      </c>
      <c r="C49" s="321" t="s">
        <v>410</v>
      </c>
      <c r="D49" s="9" t="s">
        <v>86</v>
      </c>
      <c r="E49" s="282">
        <v>2760.9464999999996</v>
      </c>
      <c r="F49" s="280">
        <f>VLOOKUP(B49,[1]Plan1!A$1:D$65536,4,FALSE)</f>
        <v>206.07</v>
      </c>
      <c r="G49" s="87">
        <f t="shared" si="6"/>
        <v>568948.24</v>
      </c>
    </row>
    <row r="50" spans="1:7">
      <c r="A50" s="69"/>
      <c r="B50" s="13" t="s">
        <v>265</v>
      </c>
      <c r="C50" s="321" t="s">
        <v>411</v>
      </c>
      <c r="D50" s="9" t="s">
        <v>85</v>
      </c>
      <c r="E50" s="282">
        <v>18406.309999999998</v>
      </c>
      <c r="F50" s="280">
        <f>VLOOKUP(B50,[1]Plan1!A$1:D$65536,4,FALSE)</f>
        <v>1.2</v>
      </c>
      <c r="G50" s="87">
        <f t="shared" si="6"/>
        <v>22087.57</v>
      </c>
    </row>
    <row r="51" spans="1:7">
      <c r="A51" s="69"/>
      <c r="B51" s="346" t="s">
        <v>711</v>
      </c>
      <c r="C51" s="347" t="s">
        <v>712</v>
      </c>
      <c r="D51" s="348" t="s">
        <v>85</v>
      </c>
      <c r="E51" s="349">
        <v>16551.21</v>
      </c>
      <c r="F51" s="302">
        <v>8.64</v>
      </c>
      <c r="G51" s="261">
        <f t="shared" si="6"/>
        <v>143002.45000000001</v>
      </c>
    </row>
    <row r="52" spans="1:7">
      <c r="A52" s="69"/>
      <c r="B52" s="13" t="s">
        <v>265</v>
      </c>
      <c r="C52" s="321" t="s">
        <v>412</v>
      </c>
      <c r="D52" s="9" t="s">
        <v>85</v>
      </c>
      <c r="E52" s="282">
        <v>49653.63</v>
      </c>
      <c r="F52" s="280">
        <f>VLOOKUP(B52,[1]Plan1!A$1:D$65536,4,FALSE)</f>
        <v>1.2</v>
      </c>
      <c r="G52" s="87">
        <f t="shared" si="6"/>
        <v>59584.35</v>
      </c>
    </row>
    <row r="53" spans="1:7">
      <c r="A53" s="69"/>
      <c r="B53" s="13" t="s">
        <v>267</v>
      </c>
      <c r="C53" s="321" t="s">
        <v>713</v>
      </c>
      <c r="D53" s="9" t="s">
        <v>86</v>
      </c>
      <c r="E53" s="282">
        <v>827.5604249999999</v>
      </c>
      <c r="F53" s="280">
        <f>VLOOKUP(B53,[1]Plan1!A$1:D$65536,4,FALSE)</f>
        <v>378.64</v>
      </c>
      <c r="G53" s="87">
        <f t="shared" si="6"/>
        <v>313347.46999999997</v>
      </c>
    </row>
    <row r="54" spans="1:7">
      <c r="A54" s="69"/>
      <c r="B54" s="13" t="s">
        <v>317</v>
      </c>
      <c r="C54" s="321" t="s">
        <v>714</v>
      </c>
      <c r="D54" s="9" t="s">
        <v>86</v>
      </c>
      <c r="E54" s="282">
        <v>1324.0966799999999</v>
      </c>
      <c r="F54" s="280">
        <f>VLOOKUP(B54,[1]Plan1!A$1:D$65536,4,FALSE)</f>
        <v>410.08</v>
      </c>
      <c r="G54" s="87">
        <f t="shared" si="6"/>
        <v>542985.56000000006</v>
      </c>
    </row>
    <row r="55" spans="1:7" ht="12.75" customHeight="1">
      <c r="A55" s="69"/>
      <c r="B55" s="260" t="s">
        <v>690</v>
      </c>
      <c r="C55" s="323" t="s">
        <v>710</v>
      </c>
      <c r="D55" s="257" t="s">
        <v>87</v>
      </c>
      <c r="E55" s="284">
        <v>3896</v>
      </c>
      <c r="F55" s="285">
        <v>29.9</v>
      </c>
      <c r="G55" s="261">
        <f t="shared" si="6"/>
        <v>116490.4</v>
      </c>
    </row>
    <row r="56" spans="1:7">
      <c r="A56" s="1" t="s">
        <v>96</v>
      </c>
      <c r="B56" s="13"/>
      <c r="C56" s="345" t="s">
        <v>74</v>
      </c>
      <c r="D56" s="61"/>
      <c r="E56" s="287"/>
      <c r="F56" s="280"/>
      <c r="G56" s="43">
        <f>SUM(G27:G55)</f>
        <v>3518994.0139999995</v>
      </c>
    </row>
    <row r="57" spans="1:7">
      <c r="A57" s="1"/>
      <c r="B57" s="13"/>
      <c r="C57" s="324"/>
      <c r="D57" s="61"/>
      <c r="E57" s="287"/>
      <c r="F57" s="280"/>
      <c r="G57" s="43"/>
    </row>
    <row r="58" spans="1:7">
      <c r="A58" s="3">
        <v>3</v>
      </c>
      <c r="B58" s="238">
        <v>3</v>
      </c>
      <c r="C58" s="313" t="s">
        <v>102</v>
      </c>
      <c r="D58" s="223"/>
      <c r="E58" s="281"/>
      <c r="F58" s="281"/>
      <c r="G58" s="239"/>
    </row>
    <row r="59" spans="1:7">
      <c r="A59" s="1"/>
      <c r="B59" s="13" t="s">
        <v>268</v>
      </c>
      <c r="C59" s="325" t="s">
        <v>54</v>
      </c>
      <c r="D59" s="15" t="s">
        <v>86</v>
      </c>
      <c r="E59" s="288">
        <v>3754</v>
      </c>
      <c r="F59" s="280">
        <f>VLOOKUP(B59,[1]Plan1!A$1:D$65536,4,FALSE)</f>
        <v>7.19</v>
      </c>
      <c r="G59" s="2">
        <f t="shared" ref="G59:G94" si="7">TRUNC(E59*F59,2)</f>
        <v>26991.26</v>
      </c>
    </row>
    <row r="60" spans="1:7">
      <c r="A60" s="1"/>
      <c r="B60" s="13" t="s">
        <v>269</v>
      </c>
      <c r="C60" s="325" t="s">
        <v>55</v>
      </c>
      <c r="D60" s="15" t="s">
        <v>86</v>
      </c>
      <c r="E60" s="288">
        <v>2358</v>
      </c>
      <c r="F60" s="280">
        <f>VLOOKUP(B60,[1]Plan1!A$1:D$65536,4,FALSE)</f>
        <v>4.8</v>
      </c>
      <c r="G60" s="2">
        <f t="shared" si="7"/>
        <v>11318.4</v>
      </c>
    </row>
    <row r="61" spans="1:7">
      <c r="A61" s="1"/>
      <c r="B61" s="13" t="s">
        <v>270</v>
      </c>
      <c r="C61" s="18" t="s">
        <v>148</v>
      </c>
      <c r="D61" s="1" t="s">
        <v>86</v>
      </c>
      <c r="E61" s="269">
        <v>1396</v>
      </c>
      <c r="F61" s="280">
        <f>VLOOKUP(B61,[1]Plan1!A$1:D$65536,4,FALSE)</f>
        <v>1.1299999999999999</v>
      </c>
      <c r="G61" s="66">
        <f t="shared" si="7"/>
        <v>1577.48</v>
      </c>
    </row>
    <row r="62" spans="1:7" ht="12.75" customHeight="1">
      <c r="A62" s="1"/>
      <c r="B62" s="13" t="s">
        <v>283</v>
      </c>
      <c r="C62" s="325" t="s">
        <v>351</v>
      </c>
      <c r="D62" s="15" t="s">
        <v>87</v>
      </c>
      <c r="E62" s="282">
        <v>378</v>
      </c>
      <c r="F62" s="280">
        <f>VLOOKUP(B62,[1]Plan1!A$1:D$65536,4,FALSE)</f>
        <v>32.950000000000003</v>
      </c>
      <c r="G62" s="66">
        <f t="shared" si="7"/>
        <v>12455.1</v>
      </c>
    </row>
    <row r="63" spans="1:7" ht="22.5">
      <c r="A63" s="1"/>
      <c r="B63" s="13" t="s">
        <v>271</v>
      </c>
      <c r="C63" s="325" t="s">
        <v>149</v>
      </c>
      <c r="D63" s="15" t="s">
        <v>87</v>
      </c>
      <c r="E63" s="288">
        <v>524</v>
      </c>
      <c r="F63" s="280">
        <f>VLOOKUP(B63,[1]Plan1!A$1:D$65536,4,FALSE)</f>
        <v>50.52</v>
      </c>
      <c r="G63" s="2">
        <f t="shared" si="7"/>
        <v>26472.48</v>
      </c>
    </row>
    <row r="64" spans="1:7" ht="22.5">
      <c r="A64" s="1"/>
      <c r="B64" s="13" t="s">
        <v>352</v>
      </c>
      <c r="C64" s="325" t="s">
        <v>353</v>
      </c>
      <c r="D64" s="15" t="s">
        <v>87</v>
      </c>
      <c r="E64" s="288">
        <v>279</v>
      </c>
      <c r="F64" s="280">
        <f>VLOOKUP(B64,[1]Plan1!A$1:D$65536,4,FALSE)</f>
        <v>59.51</v>
      </c>
      <c r="G64" s="2">
        <f t="shared" si="7"/>
        <v>16603.29</v>
      </c>
    </row>
    <row r="65" spans="1:7">
      <c r="A65" s="1"/>
      <c r="B65" s="13" t="s">
        <v>272</v>
      </c>
      <c r="C65" s="325" t="s">
        <v>150</v>
      </c>
      <c r="D65" s="15" t="s">
        <v>87</v>
      </c>
      <c r="E65" s="288">
        <v>28</v>
      </c>
      <c r="F65" s="280">
        <f>VLOOKUP(B65,[1]Plan1!A$1:D$65536,4,FALSE)</f>
        <v>92.95</v>
      </c>
      <c r="G65" s="2">
        <f>TRUNC(E65*F65,2)</f>
        <v>2602.6</v>
      </c>
    </row>
    <row r="66" spans="1:7">
      <c r="A66" s="1"/>
      <c r="B66" s="13" t="s">
        <v>354</v>
      </c>
      <c r="C66" s="325" t="s">
        <v>355</v>
      </c>
      <c r="D66" s="15" t="s">
        <v>87</v>
      </c>
      <c r="E66" s="288">
        <v>17</v>
      </c>
      <c r="F66" s="280">
        <f>VLOOKUP(B66,[1]Plan1!A$1:D$65536,4,FALSE)</f>
        <v>141.83000000000001</v>
      </c>
      <c r="G66" s="2">
        <f t="shared" si="7"/>
        <v>2411.11</v>
      </c>
    </row>
    <row r="67" spans="1:7">
      <c r="A67" s="1"/>
      <c r="B67" s="13" t="s">
        <v>273</v>
      </c>
      <c r="C67" s="325" t="s">
        <v>151</v>
      </c>
      <c r="D67" s="15" t="s">
        <v>87</v>
      </c>
      <c r="E67" s="288">
        <v>10</v>
      </c>
      <c r="F67" s="280">
        <f>VLOOKUP(B67,[1]Plan1!A$1:D$65536,4,FALSE)</f>
        <v>165.74</v>
      </c>
      <c r="G67" s="2">
        <f>TRUNC(E67*F67,2)</f>
        <v>1657.4</v>
      </c>
    </row>
    <row r="68" spans="1:7">
      <c r="A68" s="1"/>
      <c r="B68" s="13" t="s">
        <v>356</v>
      </c>
      <c r="C68" s="325" t="s">
        <v>358</v>
      </c>
      <c r="D68" s="15" t="s">
        <v>87</v>
      </c>
      <c r="E68" s="288">
        <v>88</v>
      </c>
      <c r="F68" s="280">
        <f>VLOOKUP(B68,[1]Plan1!A$1:D$65536,4,FALSE)</f>
        <v>218.33</v>
      </c>
      <c r="G68" s="2">
        <f>TRUNC(E68*F68,2)</f>
        <v>19213.04</v>
      </c>
    </row>
    <row r="69" spans="1:7">
      <c r="A69" s="1"/>
      <c r="B69" s="13" t="s">
        <v>357</v>
      </c>
      <c r="C69" s="325" t="s">
        <v>359</v>
      </c>
      <c r="D69" s="15" t="s">
        <v>87</v>
      </c>
      <c r="E69" s="288">
        <v>28</v>
      </c>
      <c r="F69" s="280">
        <f>VLOOKUP(B69,[1]Plan1!A$1:D$65536,4,FALSE)</f>
        <v>258.44</v>
      </c>
      <c r="G69" s="2">
        <f>TRUNC(E69*F69,2)</f>
        <v>7236.32</v>
      </c>
    </row>
    <row r="70" spans="1:7">
      <c r="A70" s="1"/>
      <c r="B70" s="13" t="s">
        <v>360</v>
      </c>
      <c r="C70" s="325" t="s">
        <v>362</v>
      </c>
      <c r="D70" s="15" t="s">
        <v>87</v>
      </c>
      <c r="E70" s="288">
        <v>58</v>
      </c>
      <c r="F70" s="280">
        <f>VLOOKUP(B70,[1]Plan1!A$1:D$65536,4,FALSE)</f>
        <v>319.16000000000003</v>
      </c>
      <c r="G70" s="2">
        <f>TRUNC(E70*F70,2)</f>
        <v>18511.28</v>
      </c>
    </row>
    <row r="71" spans="1:7">
      <c r="A71" s="1"/>
      <c r="B71" s="13" t="s">
        <v>361</v>
      </c>
      <c r="C71" s="325" t="s">
        <v>363</v>
      </c>
      <c r="D71" s="15" t="s">
        <v>87</v>
      </c>
      <c r="E71" s="288">
        <v>34</v>
      </c>
      <c r="F71" s="280">
        <f>VLOOKUP(B71,[1]Plan1!A$1:D$65536,4,FALSE)</f>
        <v>378.04</v>
      </c>
      <c r="G71" s="2">
        <f>TRUNC(E71*F71,2)</f>
        <v>12853.36</v>
      </c>
    </row>
    <row r="72" spans="1:7">
      <c r="A72" s="1"/>
      <c r="B72" s="13" t="s">
        <v>274</v>
      </c>
      <c r="C72" s="325" t="s">
        <v>152</v>
      </c>
      <c r="D72" s="15" t="s">
        <v>89</v>
      </c>
      <c r="E72" s="288">
        <v>90</v>
      </c>
      <c r="F72" s="280">
        <f>VLOOKUP(B72,[1]Plan1!A$1:D$65536,4,FALSE)</f>
        <v>598.96</v>
      </c>
      <c r="G72" s="2">
        <f t="shared" si="7"/>
        <v>53906.400000000001</v>
      </c>
    </row>
    <row r="73" spans="1:7">
      <c r="A73" s="1"/>
      <c r="B73" s="13" t="s">
        <v>275</v>
      </c>
      <c r="C73" s="325" t="s">
        <v>56</v>
      </c>
      <c r="D73" s="15" t="s">
        <v>89</v>
      </c>
      <c r="E73" s="288">
        <v>5</v>
      </c>
      <c r="F73" s="280">
        <f>VLOOKUP(B73,[1]Plan1!A$1:D$65536,4,FALSE)</f>
        <v>950.52</v>
      </c>
      <c r="G73" s="2">
        <f t="shared" si="7"/>
        <v>4752.6000000000004</v>
      </c>
    </row>
    <row r="74" spans="1:7" ht="22.5">
      <c r="A74" s="1"/>
      <c r="B74" s="310" t="s">
        <v>690</v>
      </c>
      <c r="C74" s="340" t="s">
        <v>383</v>
      </c>
      <c r="D74" s="303" t="s">
        <v>89</v>
      </c>
      <c r="E74" s="341">
        <v>4</v>
      </c>
      <c r="F74" s="338">
        <v>1037.6400000000001</v>
      </c>
      <c r="G74" s="255">
        <f t="shared" si="7"/>
        <v>4150.5600000000004</v>
      </c>
    </row>
    <row r="75" spans="1:7" ht="22.5">
      <c r="A75" s="1"/>
      <c r="B75" s="310" t="s">
        <v>690</v>
      </c>
      <c r="C75" s="340" t="s">
        <v>384</v>
      </c>
      <c r="D75" s="303" t="s">
        <v>89</v>
      </c>
      <c r="E75" s="341">
        <v>21</v>
      </c>
      <c r="F75" s="338">
        <v>1445.27</v>
      </c>
      <c r="G75" s="255">
        <f t="shared" si="7"/>
        <v>30350.67</v>
      </c>
    </row>
    <row r="76" spans="1:7" ht="22.5">
      <c r="A76" s="1"/>
      <c r="B76" s="310" t="s">
        <v>690</v>
      </c>
      <c r="C76" s="340" t="s">
        <v>385</v>
      </c>
      <c r="D76" s="303" t="s">
        <v>89</v>
      </c>
      <c r="E76" s="284">
        <v>1</v>
      </c>
      <c r="F76" s="338">
        <v>1747.97</v>
      </c>
      <c r="G76" s="258">
        <f>TRUNC(E76*F76,2)</f>
        <v>1747.97</v>
      </c>
    </row>
    <row r="77" spans="1:7">
      <c r="A77" s="1"/>
      <c r="B77" s="13" t="s">
        <v>276</v>
      </c>
      <c r="C77" s="325" t="s">
        <v>57</v>
      </c>
      <c r="D77" s="15" t="s">
        <v>89</v>
      </c>
      <c r="E77" s="288">
        <v>39</v>
      </c>
      <c r="F77" s="280">
        <f>VLOOKUP(B77,[1]Plan1!A$1:D$65536,4,FALSE)</f>
        <v>705.32</v>
      </c>
      <c r="G77" s="2">
        <f t="shared" si="7"/>
        <v>27507.48</v>
      </c>
    </row>
    <row r="78" spans="1:7">
      <c r="A78" s="1"/>
      <c r="B78" s="13" t="s">
        <v>277</v>
      </c>
      <c r="C78" s="325" t="s">
        <v>58</v>
      </c>
      <c r="D78" s="15" t="s">
        <v>89</v>
      </c>
      <c r="E78" s="288">
        <v>16</v>
      </c>
      <c r="F78" s="280">
        <f>VLOOKUP(B78,[1]Plan1!A$1:D$65536,4,FALSE)</f>
        <v>857.44</v>
      </c>
      <c r="G78" s="2">
        <f t="shared" si="7"/>
        <v>13719.04</v>
      </c>
    </row>
    <row r="79" spans="1:7">
      <c r="A79" s="1"/>
      <c r="B79" s="13" t="s">
        <v>278</v>
      </c>
      <c r="C79" s="325" t="s">
        <v>59</v>
      </c>
      <c r="D79" s="15" t="s">
        <v>89</v>
      </c>
      <c r="E79" s="288">
        <v>1</v>
      </c>
      <c r="F79" s="280">
        <f>VLOOKUP(B79,[1]Plan1!A$1:D$65536,4,FALSE)</f>
        <v>1190.94</v>
      </c>
      <c r="G79" s="2">
        <f t="shared" si="7"/>
        <v>1190.94</v>
      </c>
    </row>
    <row r="80" spans="1:7">
      <c r="A80" s="1"/>
      <c r="B80" s="13" t="s">
        <v>386</v>
      </c>
      <c r="C80" s="325" t="s">
        <v>387</v>
      </c>
      <c r="D80" s="15" t="s">
        <v>89</v>
      </c>
      <c r="E80" s="282">
        <v>6</v>
      </c>
      <c r="F80" s="280">
        <f>VLOOKUP(B80,[1]Plan1!A$1:D$65536,4,FALSE)</f>
        <v>1385.3</v>
      </c>
      <c r="G80" s="66">
        <f>TRUNC(E80*F80,2)</f>
        <v>8311.7999999999993</v>
      </c>
    </row>
    <row r="81" spans="1:7">
      <c r="A81" s="1"/>
      <c r="B81" s="13" t="s">
        <v>388</v>
      </c>
      <c r="C81" s="325" t="s">
        <v>389</v>
      </c>
      <c r="D81" s="15" t="s">
        <v>89</v>
      </c>
      <c r="E81" s="282">
        <v>2</v>
      </c>
      <c r="F81" s="280">
        <f>VLOOKUP(B81,[1]Plan1!A$1:D$65536,4,FALSE)</f>
        <v>1601.25</v>
      </c>
      <c r="G81" s="66">
        <f>TRUNC(E81*F81,2)</f>
        <v>3202.5</v>
      </c>
    </row>
    <row r="82" spans="1:7">
      <c r="A82" s="1"/>
      <c r="B82" s="13" t="s">
        <v>279</v>
      </c>
      <c r="C82" s="325" t="s">
        <v>566</v>
      </c>
      <c r="D82" s="15" t="s">
        <v>89</v>
      </c>
      <c r="E82" s="288">
        <v>11</v>
      </c>
      <c r="F82" s="280">
        <f>VLOOKUP(B82,[1]Plan1!A$1:D$65536,4,FALSE)</f>
        <v>1402.44</v>
      </c>
      <c r="G82" s="2">
        <f t="shared" si="7"/>
        <v>15426.84</v>
      </c>
    </row>
    <row r="83" spans="1:7">
      <c r="A83" s="1"/>
      <c r="B83" s="13" t="s">
        <v>280</v>
      </c>
      <c r="C83" s="325" t="s">
        <v>567</v>
      </c>
      <c r="D83" s="15" t="s">
        <v>89</v>
      </c>
      <c r="E83" s="288">
        <v>1</v>
      </c>
      <c r="F83" s="280">
        <f>VLOOKUP(B83,[1]Plan1!A$1:D$65536,4,FALSE)</f>
        <v>1547.91</v>
      </c>
      <c r="G83" s="2">
        <f t="shared" si="7"/>
        <v>1547.91</v>
      </c>
    </row>
    <row r="84" spans="1:7">
      <c r="A84" s="1"/>
      <c r="B84" s="13" t="s">
        <v>572</v>
      </c>
      <c r="C84" s="325" t="s">
        <v>568</v>
      </c>
      <c r="D84" s="15" t="s">
        <v>89</v>
      </c>
      <c r="E84" s="288">
        <v>6</v>
      </c>
      <c r="F84" s="280">
        <f>VLOOKUP(B84,[1]Plan1!A$1:D$65536,4,FALSE)</f>
        <v>2591.48</v>
      </c>
      <c r="G84" s="2">
        <f>TRUNC(E84*F84,2)</f>
        <v>15548.88</v>
      </c>
    </row>
    <row r="85" spans="1:7">
      <c r="A85" s="1"/>
      <c r="B85" s="13" t="s">
        <v>396</v>
      </c>
      <c r="C85" s="138" t="s">
        <v>60</v>
      </c>
      <c r="D85" s="15" t="s">
        <v>86</v>
      </c>
      <c r="E85" s="288">
        <v>243</v>
      </c>
      <c r="F85" s="280">
        <f>VLOOKUP(B85,[1]Plan1!A$1:D$65536,4,FALSE)</f>
        <v>82.27</v>
      </c>
      <c r="G85" s="2">
        <f t="shared" si="7"/>
        <v>19991.61</v>
      </c>
    </row>
    <row r="86" spans="1:7">
      <c r="A86" s="1"/>
      <c r="B86" s="13" t="s">
        <v>319</v>
      </c>
      <c r="C86" s="138" t="s">
        <v>61</v>
      </c>
      <c r="D86" s="15" t="s">
        <v>86</v>
      </c>
      <c r="E86" s="288">
        <v>77</v>
      </c>
      <c r="F86" s="280">
        <f>VLOOKUP(B86,[1]Plan1!A$1:D$65536,4,FALSE)</f>
        <v>83.23</v>
      </c>
      <c r="G86" s="2">
        <f t="shared" si="7"/>
        <v>6408.71</v>
      </c>
    </row>
    <row r="87" spans="1:7">
      <c r="A87" s="1"/>
      <c r="B87" s="13" t="s">
        <v>573</v>
      </c>
      <c r="C87" s="18" t="s">
        <v>115</v>
      </c>
      <c r="D87" s="1" t="s">
        <v>85</v>
      </c>
      <c r="E87" s="279">
        <v>1360</v>
      </c>
      <c r="F87" s="280">
        <f>VLOOKUP(B87,[1]Plan1!A$1:D$65536,4,FALSE)</f>
        <v>43.36</v>
      </c>
      <c r="G87" s="2">
        <f t="shared" si="7"/>
        <v>58969.599999999999</v>
      </c>
    </row>
    <row r="88" spans="1:7">
      <c r="A88" s="1"/>
      <c r="B88" s="310" t="s">
        <v>690</v>
      </c>
      <c r="C88" s="317" t="s">
        <v>390</v>
      </c>
      <c r="D88" s="305" t="s">
        <v>89</v>
      </c>
      <c r="E88" s="304">
        <v>30</v>
      </c>
      <c r="F88" s="338">
        <v>523.30999999999995</v>
      </c>
      <c r="G88" s="258">
        <f t="shared" si="7"/>
        <v>15699.3</v>
      </c>
    </row>
    <row r="89" spans="1:7">
      <c r="A89" s="1"/>
      <c r="B89" s="310" t="s">
        <v>690</v>
      </c>
      <c r="C89" s="317" t="s">
        <v>391</v>
      </c>
      <c r="D89" s="305" t="s">
        <v>89</v>
      </c>
      <c r="E89" s="304">
        <v>3</v>
      </c>
      <c r="F89" s="338">
        <v>766.23</v>
      </c>
      <c r="G89" s="258">
        <f t="shared" si="7"/>
        <v>2298.69</v>
      </c>
    </row>
    <row r="90" spans="1:7">
      <c r="A90" s="1"/>
      <c r="B90" s="310" t="s">
        <v>690</v>
      </c>
      <c r="C90" s="317" t="s">
        <v>394</v>
      </c>
      <c r="D90" s="305" t="s">
        <v>89</v>
      </c>
      <c r="E90" s="304">
        <v>1</v>
      </c>
      <c r="F90" s="338">
        <v>1289.72</v>
      </c>
      <c r="G90" s="258">
        <f>TRUNC(E90*F90,2)</f>
        <v>1289.72</v>
      </c>
    </row>
    <row r="91" spans="1:7">
      <c r="A91" s="1"/>
      <c r="B91" s="310" t="s">
        <v>690</v>
      </c>
      <c r="C91" s="317" t="s">
        <v>392</v>
      </c>
      <c r="D91" s="305" t="s">
        <v>89</v>
      </c>
      <c r="E91" s="304">
        <v>2</v>
      </c>
      <c r="F91" s="338">
        <v>2004.39</v>
      </c>
      <c r="G91" s="258">
        <f t="shared" si="7"/>
        <v>4008.78</v>
      </c>
    </row>
    <row r="92" spans="1:7">
      <c r="A92" s="1"/>
      <c r="B92" s="310" t="s">
        <v>690</v>
      </c>
      <c r="C92" s="317" t="s">
        <v>393</v>
      </c>
      <c r="D92" s="305" t="s">
        <v>89</v>
      </c>
      <c r="E92" s="304">
        <v>1</v>
      </c>
      <c r="F92" s="338">
        <v>2919.38</v>
      </c>
      <c r="G92" s="258">
        <f t="shared" si="7"/>
        <v>2919.38</v>
      </c>
    </row>
    <row r="93" spans="1:7" ht="12.75" customHeight="1">
      <c r="A93" s="1"/>
      <c r="B93" s="310" t="s">
        <v>690</v>
      </c>
      <c r="C93" s="317" t="s">
        <v>569</v>
      </c>
      <c r="D93" s="305" t="s">
        <v>89</v>
      </c>
      <c r="E93" s="304">
        <v>3</v>
      </c>
      <c r="F93" s="338">
        <v>328.94</v>
      </c>
      <c r="G93" s="258">
        <f t="shared" si="7"/>
        <v>986.82</v>
      </c>
    </row>
    <row r="94" spans="1:7">
      <c r="A94" s="1"/>
      <c r="B94" s="310" t="s">
        <v>690</v>
      </c>
      <c r="C94" s="317" t="s">
        <v>570</v>
      </c>
      <c r="D94" s="305" t="s">
        <v>89</v>
      </c>
      <c r="E94" s="304">
        <v>1</v>
      </c>
      <c r="F94" s="338">
        <v>1514.61</v>
      </c>
      <c r="G94" s="258">
        <f t="shared" si="7"/>
        <v>1514.61</v>
      </c>
    </row>
    <row r="95" spans="1:7">
      <c r="A95" s="69"/>
      <c r="B95" s="310" t="s">
        <v>690</v>
      </c>
      <c r="C95" s="315" t="s">
        <v>350</v>
      </c>
      <c r="D95" s="339" t="s">
        <v>87</v>
      </c>
      <c r="E95" s="284">
        <v>25</v>
      </c>
      <c r="F95" s="304">
        <v>10459.209999999999</v>
      </c>
      <c r="G95" s="258">
        <f>TRUNC(E95*F95,2)</f>
        <v>261480.25</v>
      </c>
    </row>
    <row r="96" spans="1:7">
      <c r="A96" s="69"/>
      <c r="B96" s="310" t="s">
        <v>690</v>
      </c>
      <c r="C96" s="317" t="s">
        <v>349</v>
      </c>
      <c r="D96" s="305" t="s">
        <v>89</v>
      </c>
      <c r="E96" s="304">
        <v>1</v>
      </c>
      <c r="F96" s="338">
        <v>21509.919999999998</v>
      </c>
      <c r="G96" s="258">
        <f>TRUNC(E96*F96,2)</f>
        <v>21509.919999999998</v>
      </c>
    </row>
    <row r="97" spans="1:8" ht="12.75" customHeight="1">
      <c r="A97" s="1" t="s">
        <v>168</v>
      </c>
      <c r="B97" s="13"/>
      <c r="C97" s="37" t="s">
        <v>75</v>
      </c>
      <c r="D97" s="1"/>
      <c r="E97" s="274"/>
      <c r="F97" s="283"/>
      <c r="G97" s="43">
        <f>SUM(G59:G96)</f>
        <v>738344.1</v>
      </c>
    </row>
    <row r="98" spans="1:8">
      <c r="A98" s="1"/>
      <c r="B98" s="13"/>
      <c r="C98" s="318"/>
      <c r="D98" s="1"/>
      <c r="E98" s="274"/>
      <c r="F98" s="283"/>
      <c r="G98" s="43"/>
    </row>
    <row r="99" spans="1:8">
      <c r="A99" s="6">
        <v>4</v>
      </c>
      <c r="B99" s="238">
        <v>4</v>
      </c>
      <c r="C99" s="313" t="s">
        <v>62</v>
      </c>
      <c r="D99" s="223"/>
      <c r="E99" s="281"/>
      <c r="F99" s="281"/>
      <c r="G99" s="239"/>
    </row>
    <row r="100" spans="1:8">
      <c r="A100" s="134"/>
      <c r="B100" s="13"/>
      <c r="C100" s="327" t="s">
        <v>413</v>
      </c>
      <c r="D100" s="135"/>
      <c r="E100" s="282"/>
      <c r="F100" s="289" t="s">
        <v>63</v>
      </c>
      <c r="G100" s="43"/>
    </row>
    <row r="101" spans="1:8">
      <c r="A101" s="134"/>
      <c r="B101" s="13" t="s">
        <v>414</v>
      </c>
      <c r="C101" s="312" t="s">
        <v>415</v>
      </c>
      <c r="D101" s="41" t="s">
        <v>85</v>
      </c>
      <c r="E101" s="288">
        <f>E102+E103</f>
        <v>6455</v>
      </c>
      <c r="F101" s="280">
        <f>VLOOKUP(B101,[1]Plan1!A$1:D$65536,4,FALSE)</f>
        <v>3.42</v>
      </c>
      <c r="G101" s="66">
        <f t="shared" ref="G101:G113" si="8">TRUNC(E101*F101,2)</f>
        <v>22076.1</v>
      </c>
    </row>
    <row r="102" spans="1:8" ht="22.5">
      <c r="A102" s="134"/>
      <c r="B102" s="13" t="s">
        <v>325</v>
      </c>
      <c r="C102" s="18" t="s">
        <v>142</v>
      </c>
      <c r="D102" s="1" t="s">
        <v>85</v>
      </c>
      <c r="E102" s="269">
        <v>5668</v>
      </c>
      <c r="F102" s="280">
        <f>VLOOKUP(B102,[1]Plan1!A$1:D$65536,4,FALSE)</f>
        <v>55.1</v>
      </c>
      <c r="G102" s="66">
        <f t="shared" si="8"/>
        <v>312306.8</v>
      </c>
    </row>
    <row r="103" spans="1:8" ht="22.5">
      <c r="A103" s="134"/>
      <c r="B103" s="13" t="s">
        <v>326</v>
      </c>
      <c r="C103" s="18" t="s">
        <v>177</v>
      </c>
      <c r="D103" s="1" t="s">
        <v>85</v>
      </c>
      <c r="E103" s="269">
        <v>787</v>
      </c>
      <c r="F103" s="280">
        <f>VLOOKUP(B103,[1]Plan1!A$1:D$65536,4,FALSE)</f>
        <v>63.28</v>
      </c>
      <c r="G103" s="66">
        <f t="shared" si="8"/>
        <v>49801.36</v>
      </c>
    </row>
    <row r="104" spans="1:8">
      <c r="A104" s="134"/>
      <c r="B104" s="260" t="s">
        <v>698</v>
      </c>
      <c r="C104" s="315" t="s">
        <v>699</v>
      </c>
      <c r="D104" s="303" t="s">
        <v>86</v>
      </c>
      <c r="E104" s="304">
        <v>93</v>
      </c>
      <c r="F104" s="304">
        <v>94.06</v>
      </c>
      <c r="G104" s="261">
        <f t="shared" si="8"/>
        <v>8747.58</v>
      </c>
      <c r="H104" s="101"/>
    </row>
    <row r="105" spans="1:8">
      <c r="A105" s="134"/>
      <c r="B105" s="132" t="s">
        <v>416</v>
      </c>
      <c r="C105" s="138" t="s">
        <v>417</v>
      </c>
      <c r="D105" s="133" t="s">
        <v>87</v>
      </c>
      <c r="E105" s="136">
        <v>6808</v>
      </c>
      <c r="F105" s="280">
        <f>VLOOKUP(B105,[1]Plan1!A$1:D$65536,4,FALSE)</f>
        <v>23.21</v>
      </c>
      <c r="G105" s="66">
        <f t="shared" si="8"/>
        <v>158013.68</v>
      </c>
    </row>
    <row r="106" spans="1:8" ht="33.75">
      <c r="A106" s="134"/>
      <c r="B106" s="260" t="s">
        <v>696</v>
      </c>
      <c r="C106" s="300" t="s">
        <v>418</v>
      </c>
      <c r="D106" s="301" t="s">
        <v>89</v>
      </c>
      <c r="E106" s="302">
        <v>50</v>
      </c>
      <c r="F106" s="285">
        <v>231.72</v>
      </c>
      <c r="G106" s="258">
        <f t="shared" si="8"/>
        <v>11586</v>
      </c>
    </row>
    <row r="107" spans="1:8" ht="22.5">
      <c r="A107" s="134"/>
      <c r="B107" s="137">
        <v>4063</v>
      </c>
      <c r="C107" s="138" t="s">
        <v>426</v>
      </c>
      <c r="D107" s="133" t="s">
        <v>89</v>
      </c>
      <c r="E107" s="279">
        <v>4</v>
      </c>
      <c r="F107" s="290">
        <v>502.16</v>
      </c>
      <c r="G107" s="66">
        <f t="shared" si="8"/>
        <v>2008.64</v>
      </c>
    </row>
    <row r="108" spans="1:8">
      <c r="A108" s="134"/>
      <c r="B108" s="137">
        <v>4070</v>
      </c>
      <c r="C108" s="138" t="s">
        <v>697</v>
      </c>
      <c r="D108" s="133" t="s">
        <v>138</v>
      </c>
      <c r="E108" s="279">
        <f>1*11</f>
        <v>11</v>
      </c>
      <c r="F108" s="269">
        <f>TRUNC(49.76*(456.49/400.353),2)</f>
        <v>56.73</v>
      </c>
      <c r="G108" s="66">
        <f t="shared" si="8"/>
        <v>624.03</v>
      </c>
    </row>
    <row r="109" spans="1:8">
      <c r="A109" s="134"/>
      <c r="B109" s="132" t="s">
        <v>419</v>
      </c>
      <c r="C109" s="138" t="s">
        <v>420</v>
      </c>
      <c r="D109" s="133" t="s">
        <v>85</v>
      </c>
      <c r="E109" s="136">
        <v>12384</v>
      </c>
      <c r="F109" s="280">
        <f>VLOOKUP(B109,[1]Plan1!A$1:D$65536,4,FALSE)</f>
        <v>7.82</v>
      </c>
      <c r="G109" s="66">
        <f>TRUNC(E109*F109,2)</f>
        <v>96842.880000000005</v>
      </c>
    </row>
    <row r="110" spans="1:8">
      <c r="A110" s="134"/>
      <c r="B110" s="132" t="s">
        <v>421</v>
      </c>
      <c r="C110" s="138" t="s">
        <v>422</v>
      </c>
      <c r="D110" s="133" t="s">
        <v>89</v>
      </c>
      <c r="E110" s="279">
        <v>38</v>
      </c>
      <c r="F110" s="280">
        <f>VLOOKUP(B110,[1]Plan1!A$1:D$65536,4,FALSE)</f>
        <v>99.75</v>
      </c>
      <c r="G110" s="66">
        <f>TRUNC(E110*F110,2)</f>
        <v>3790.5</v>
      </c>
    </row>
    <row r="111" spans="1:8">
      <c r="A111" s="134"/>
      <c r="B111" s="13" t="s">
        <v>423</v>
      </c>
      <c r="C111" s="328" t="s">
        <v>424</v>
      </c>
      <c r="D111" s="135" t="s">
        <v>89</v>
      </c>
      <c r="E111" s="288">
        <v>38</v>
      </c>
      <c r="F111" s="280">
        <f>VLOOKUP(B111,[1]Plan1!A$1:D$65536,4,FALSE)</f>
        <v>105.66</v>
      </c>
      <c r="G111" s="66">
        <f t="shared" si="8"/>
        <v>4015.08</v>
      </c>
    </row>
    <row r="112" spans="1:8">
      <c r="A112" s="134"/>
      <c r="B112" s="310" t="s">
        <v>690</v>
      </c>
      <c r="C112" s="316" t="s">
        <v>425</v>
      </c>
      <c r="D112" s="342" t="s">
        <v>89</v>
      </c>
      <c r="E112" s="343">
        <v>119</v>
      </c>
      <c r="F112" s="344">
        <v>38.700000000000003</v>
      </c>
      <c r="G112" s="258">
        <f t="shared" si="8"/>
        <v>4605.3</v>
      </c>
    </row>
    <row r="113" spans="1:7">
      <c r="A113" s="134"/>
      <c r="B113" s="310" t="s">
        <v>690</v>
      </c>
      <c r="C113" s="316" t="s">
        <v>155</v>
      </c>
      <c r="D113" s="342" t="s">
        <v>89</v>
      </c>
      <c r="E113" s="343">
        <v>119</v>
      </c>
      <c r="F113" s="344">
        <v>21.66</v>
      </c>
      <c r="G113" s="258">
        <f t="shared" si="8"/>
        <v>2577.54</v>
      </c>
    </row>
    <row r="114" spans="1:7">
      <c r="A114" s="4" t="s">
        <v>84</v>
      </c>
      <c r="B114" s="13"/>
      <c r="C114" s="37" t="s">
        <v>76</v>
      </c>
      <c r="D114" s="1"/>
      <c r="E114" s="274"/>
      <c r="F114" s="275"/>
      <c r="G114" s="43">
        <f>SUM(G101:G113)</f>
        <v>676995.49000000011</v>
      </c>
    </row>
    <row r="115" spans="1:7">
      <c r="A115" s="4"/>
      <c r="B115" s="13"/>
      <c r="C115" s="318"/>
      <c r="D115" s="1"/>
      <c r="E115" s="274"/>
      <c r="F115" s="275"/>
      <c r="G115" s="43"/>
    </row>
    <row r="116" spans="1:7">
      <c r="A116" s="6">
        <v>5</v>
      </c>
      <c r="B116" s="238">
        <v>5</v>
      </c>
      <c r="C116" s="313" t="s">
        <v>178</v>
      </c>
      <c r="D116" s="223"/>
      <c r="E116" s="281" t="s">
        <v>63</v>
      </c>
      <c r="F116" s="281"/>
      <c r="G116" s="239"/>
    </row>
    <row r="117" spans="1:7">
      <c r="A117" s="240"/>
      <c r="B117" s="40" t="s">
        <v>268</v>
      </c>
      <c r="C117" s="326" t="s">
        <v>147</v>
      </c>
      <c r="D117" s="15" t="s">
        <v>86</v>
      </c>
      <c r="E117" s="230">
        <v>40.200000000000003</v>
      </c>
      <c r="F117" s="280">
        <f>VLOOKUP(B117,[1]Plan1!A$1:D$65536,4,FALSE)</f>
        <v>7.19</v>
      </c>
      <c r="G117" s="2">
        <f t="shared" ref="G117:G128" si="9">TRUNC(E117*F117,2)</f>
        <v>289.02999999999997</v>
      </c>
    </row>
    <row r="118" spans="1:7">
      <c r="A118" s="240"/>
      <c r="B118" s="40" t="s">
        <v>269</v>
      </c>
      <c r="C118" s="326" t="s">
        <v>179</v>
      </c>
      <c r="D118" s="15" t="s">
        <v>86</v>
      </c>
      <c r="E118" s="230">
        <v>20.100000000000001</v>
      </c>
      <c r="F118" s="280">
        <f>VLOOKUP(B118,[1]Plan1!A$1:D$65536,4,FALSE)</f>
        <v>4.8</v>
      </c>
      <c r="G118" s="2">
        <f t="shared" si="9"/>
        <v>96.48</v>
      </c>
    </row>
    <row r="119" spans="1:7">
      <c r="A119" s="240"/>
      <c r="B119" s="243">
        <v>4065</v>
      </c>
      <c r="C119" s="326" t="s">
        <v>691</v>
      </c>
      <c r="D119" s="15" t="s">
        <v>87</v>
      </c>
      <c r="E119" s="230">
        <v>1210</v>
      </c>
      <c r="F119" s="280">
        <v>161.46</v>
      </c>
      <c r="G119" s="2">
        <f t="shared" si="9"/>
        <v>195366.6</v>
      </c>
    </row>
    <row r="120" spans="1:7">
      <c r="A120" s="240"/>
      <c r="B120" s="40"/>
      <c r="C120" s="326"/>
      <c r="D120" s="15"/>
      <c r="E120" s="230"/>
      <c r="F120" s="280"/>
      <c r="G120" s="2"/>
    </row>
    <row r="121" spans="1:7">
      <c r="A121" s="240"/>
      <c r="B121" s="40"/>
      <c r="C121" s="329" t="s">
        <v>180</v>
      </c>
      <c r="D121" s="15"/>
      <c r="E121" s="230"/>
      <c r="F121" s="280"/>
      <c r="G121" s="2"/>
    </row>
    <row r="122" spans="1:7">
      <c r="A122" s="240"/>
      <c r="B122" s="40" t="s">
        <v>282</v>
      </c>
      <c r="C122" s="326" t="s">
        <v>181</v>
      </c>
      <c r="D122" s="15" t="s">
        <v>86</v>
      </c>
      <c r="E122" s="230">
        <v>206</v>
      </c>
      <c r="F122" s="280">
        <f>VLOOKUP(B122,[1]Plan1!A$1:D$65536,4,FALSE)</f>
        <v>34.229999999999997</v>
      </c>
      <c r="G122" s="2">
        <f>TRUNC(E122*F122,2)</f>
        <v>7051.38</v>
      </c>
    </row>
    <row r="123" spans="1:7">
      <c r="A123" s="240"/>
      <c r="B123" s="40" t="s">
        <v>269</v>
      </c>
      <c r="C123" s="326" t="s">
        <v>179</v>
      </c>
      <c r="D123" s="15" t="s">
        <v>86</v>
      </c>
      <c r="E123" s="230">
        <v>170</v>
      </c>
      <c r="F123" s="280">
        <f>VLOOKUP(B123,[1]Plan1!A$1:D$65536,4,FALSE)</f>
        <v>4.8</v>
      </c>
      <c r="G123" s="2">
        <f>TRUNC(E123*F123,2)</f>
        <v>816</v>
      </c>
    </row>
    <row r="124" spans="1:7" ht="22.5">
      <c r="A124" s="1"/>
      <c r="B124" s="13" t="s">
        <v>283</v>
      </c>
      <c r="C124" s="325" t="s">
        <v>182</v>
      </c>
      <c r="D124" s="15" t="s">
        <v>87</v>
      </c>
      <c r="E124" s="288">
        <v>290</v>
      </c>
      <c r="F124" s="280">
        <f>VLOOKUP(B124,[1]Plan1!A$1:D$65536,4,FALSE)</f>
        <v>32.950000000000003</v>
      </c>
      <c r="G124" s="2">
        <f>TRUNC(E124*F124,2)</f>
        <v>9555.5</v>
      </c>
    </row>
    <row r="125" spans="1:7" ht="12.75" customHeight="1">
      <c r="A125" s="240"/>
      <c r="B125" s="40" t="s">
        <v>284</v>
      </c>
      <c r="C125" s="326" t="s">
        <v>143</v>
      </c>
      <c r="D125" s="15" t="s">
        <v>85</v>
      </c>
      <c r="E125" s="230">
        <v>30</v>
      </c>
      <c r="F125" s="279">
        <f>VLOOKUP(B125,[4]Plan1!A$1:D$65536,4,FALSE)</f>
        <v>26.44</v>
      </c>
      <c r="G125" s="2">
        <f t="shared" si="9"/>
        <v>793.2</v>
      </c>
    </row>
    <row r="126" spans="1:7">
      <c r="A126" s="240"/>
      <c r="B126" s="13" t="s">
        <v>285</v>
      </c>
      <c r="C126" s="18" t="s">
        <v>183</v>
      </c>
      <c r="D126" s="1" t="s">
        <v>87</v>
      </c>
      <c r="E126" s="279">
        <v>70</v>
      </c>
      <c r="F126" s="279">
        <f>VLOOKUP(B126,[4]Plan1!A$1:D$65536,4,FALSE)</f>
        <v>63.16</v>
      </c>
      <c r="G126" s="2">
        <f t="shared" si="9"/>
        <v>4421.2</v>
      </c>
    </row>
    <row r="127" spans="1:7" ht="22.5">
      <c r="A127" s="240"/>
      <c r="B127" s="132" t="s">
        <v>318</v>
      </c>
      <c r="C127" s="18" t="s">
        <v>184</v>
      </c>
      <c r="D127" s="1" t="s">
        <v>85</v>
      </c>
      <c r="E127" s="279">
        <v>30</v>
      </c>
      <c r="F127" s="279">
        <v>370.1</v>
      </c>
      <c r="G127" s="2">
        <f t="shared" si="9"/>
        <v>11103</v>
      </c>
    </row>
    <row r="128" spans="1:7">
      <c r="A128" s="1"/>
      <c r="B128" s="128" t="s">
        <v>156</v>
      </c>
      <c r="C128" s="138" t="s">
        <v>113</v>
      </c>
      <c r="D128" s="15" t="s">
        <v>87</v>
      </c>
      <c r="E128" s="279">
        <v>150</v>
      </c>
      <c r="F128" s="279">
        <v>19.38</v>
      </c>
      <c r="G128" s="2">
        <f t="shared" si="9"/>
        <v>2907</v>
      </c>
    </row>
    <row r="129" spans="1:7" ht="12.75" customHeight="1">
      <c r="A129" s="1" t="s">
        <v>83</v>
      </c>
      <c r="B129" s="13"/>
      <c r="C129" s="318" t="s">
        <v>77</v>
      </c>
      <c r="D129" s="1"/>
      <c r="E129" s="274"/>
      <c r="F129" s="275"/>
      <c r="G129" s="43">
        <f>SUM(G117:G128)</f>
        <v>232399.39000000004</v>
      </c>
    </row>
    <row r="130" spans="1:7" ht="12.75" customHeight="1">
      <c r="A130" s="1"/>
      <c r="B130" s="13"/>
      <c r="C130" s="318"/>
      <c r="D130" s="1"/>
      <c r="E130" s="274"/>
      <c r="F130" s="275"/>
      <c r="G130" s="43"/>
    </row>
    <row r="131" spans="1:7" ht="12.75" customHeight="1">
      <c r="A131" s="3">
        <v>6</v>
      </c>
      <c r="B131" s="238">
        <v>6</v>
      </c>
      <c r="C131" s="313" t="s">
        <v>136</v>
      </c>
      <c r="D131" s="223"/>
      <c r="E131" s="281"/>
      <c r="F131" s="281"/>
      <c r="G131" s="239"/>
    </row>
    <row r="132" spans="1:7">
      <c r="A132" s="1"/>
      <c r="B132" s="13"/>
      <c r="C132" s="330" t="s">
        <v>137</v>
      </c>
      <c r="D132" s="1"/>
      <c r="E132" s="274"/>
      <c r="F132" s="279"/>
      <c r="G132" s="2"/>
    </row>
    <row r="133" spans="1:7" ht="22.5">
      <c r="A133" s="1"/>
      <c r="B133" s="13">
        <v>260105</v>
      </c>
      <c r="C133" s="18" t="s">
        <v>109</v>
      </c>
      <c r="D133" s="1" t="s">
        <v>138</v>
      </c>
      <c r="E133" s="274">
        <v>445</v>
      </c>
      <c r="F133" s="269">
        <v>58.54</v>
      </c>
      <c r="G133" s="2">
        <f t="shared" ref="G133:G151" si="10">TRUNC(E133*F133,2)</f>
        <v>26050.3</v>
      </c>
    </row>
    <row r="134" spans="1:7" ht="12.75" customHeight="1">
      <c r="A134" s="1"/>
      <c r="B134" s="13">
        <v>260902</v>
      </c>
      <c r="C134" s="18" t="s">
        <v>110</v>
      </c>
      <c r="D134" s="1" t="s">
        <v>138</v>
      </c>
      <c r="E134" s="274">
        <v>75</v>
      </c>
      <c r="F134" s="269">
        <v>49.07</v>
      </c>
      <c r="G134" s="2">
        <f t="shared" si="10"/>
        <v>3680.25</v>
      </c>
    </row>
    <row r="135" spans="1:7" ht="22.5">
      <c r="A135" s="1"/>
      <c r="B135" s="13">
        <v>260106</v>
      </c>
      <c r="C135" s="18" t="s">
        <v>111</v>
      </c>
      <c r="D135" s="1" t="s">
        <v>138</v>
      </c>
      <c r="E135" s="274">
        <v>276</v>
      </c>
      <c r="F135" s="269">
        <v>33.450000000000003</v>
      </c>
      <c r="G135" s="2">
        <f t="shared" si="10"/>
        <v>9232.2000000000007</v>
      </c>
    </row>
    <row r="136" spans="1:7" ht="22.5">
      <c r="A136" s="1"/>
      <c r="B136" s="13">
        <v>260107</v>
      </c>
      <c r="C136" s="18" t="s">
        <v>112</v>
      </c>
      <c r="D136" s="1" t="s">
        <v>138</v>
      </c>
      <c r="E136" s="274">
        <v>515</v>
      </c>
      <c r="F136" s="269">
        <v>33.450000000000003</v>
      </c>
      <c r="G136" s="2">
        <f t="shared" si="10"/>
        <v>17226.75</v>
      </c>
    </row>
    <row r="137" spans="1:7">
      <c r="A137" s="1"/>
      <c r="B137" s="13"/>
      <c r="C137" s="18"/>
      <c r="D137" s="1"/>
      <c r="E137" s="274"/>
      <c r="F137" s="279"/>
      <c r="G137" s="231"/>
    </row>
    <row r="138" spans="1:7">
      <c r="A138" s="1"/>
      <c r="B138" s="13"/>
      <c r="C138" s="330" t="s">
        <v>139</v>
      </c>
      <c r="D138" s="1"/>
      <c r="E138" s="274"/>
      <c r="F138" s="279"/>
      <c r="G138" s="2"/>
    </row>
    <row r="139" spans="1:7" ht="22.5">
      <c r="A139" s="1"/>
      <c r="B139" s="13">
        <v>260224</v>
      </c>
      <c r="C139" s="18" t="s">
        <v>171</v>
      </c>
      <c r="D139" s="1" t="s">
        <v>89</v>
      </c>
      <c r="E139" s="274">
        <v>18</v>
      </c>
      <c r="F139" s="279">
        <v>215</v>
      </c>
      <c r="G139" s="2">
        <f t="shared" si="10"/>
        <v>3870</v>
      </c>
    </row>
    <row r="140" spans="1:7" ht="22.5">
      <c r="A140" s="1"/>
      <c r="B140" s="13">
        <v>260229</v>
      </c>
      <c r="C140" s="18" t="s">
        <v>162</v>
      </c>
      <c r="D140" s="1" t="s">
        <v>89</v>
      </c>
      <c r="E140" s="274">
        <v>69</v>
      </c>
      <c r="F140" s="279">
        <v>263.70999999999998</v>
      </c>
      <c r="G140" s="2">
        <f t="shared" si="10"/>
        <v>18195.990000000002</v>
      </c>
    </row>
    <row r="141" spans="1:7" ht="22.5">
      <c r="A141" s="1"/>
      <c r="B141" s="13">
        <v>260905</v>
      </c>
      <c r="C141" s="18" t="s">
        <v>172</v>
      </c>
      <c r="D141" s="1" t="s">
        <v>89</v>
      </c>
      <c r="E141" s="274">
        <v>7</v>
      </c>
      <c r="F141" s="279">
        <v>195</v>
      </c>
      <c r="G141" s="2">
        <f t="shared" si="10"/>
        <v>1365</v>
      </c>
    </row>
    <row r="142" spans="1:7" ht="22.5">
      <c r="A142" s="1"/>
      <c r="B142" s="13">
        <v>260233</v>
      </c>
      <c r="C142" s="18" t="s">
        <v>163</v>
      </c>
      <c r="D142" s="1" t="s">
        <v>89</v>
      </c>
      <c r="E142" s="274">
        <v>2</v>
      </c>
      <c r="F142" s="279">
        <v>287</v>
      </c>
      <c r="G142" s="2">
        <f>TRUNC(E142*F142,2)</f>
        <v>574</v>
      </c>
    </row>
    <row r="143" spans="1:7" ht="22.5">
      <c r="A143" s="1"/>
      <c r="B143" s="13">
        <v>260232</v>
      </c>
      <c r="C143" s="18" t="s">
        <v>164</v>
      </c>
      <c r="D143" s="1" t="s">
        <v>89</v>
      </c>
      <c r="E143" s="274">
        <v>21</v>
      </c>
      <c r="F143" s="279">
        <v>421.79</v>
      </c>
      <c r="G143" s="2">
        <f t="shared" si="10"/>
        <v>8857.59</v>
      </c>
    </row>
    <row r="144" spans="1:7" ht="22.5">
      <c r="A144" s="1"/>
      <c r="B144" s="13">
        <v>260231</v>
      </c>
      <c r="C144" s="18" t="s">
        <v>165</v>
      </c>
      <c r="D144" s="1" t="s">
        <v>89</v>
      </c>
      <c r="E144" s="274">
        <v>4</v>
      </c>
      <c r="F144" s="279">
        <v>315</v>
      </c>
      <c r="G144" s="2">
        <f t="shared" si="10"/>
        <v>1260</v>
      </c>
    </row>
    <row r="145" spans="1:7" ht="22.5">
      <c r="A145" s="1"/>
      <c r="B145" s="13">
        <v>260236</v>
      </c>
      <c r="C145" s="18" t="s">
        <v>166</v>
      </c>
      <c r="D145" s="1" t="s">
        <v>89</v>
      </c>
      <c r="E145" s="274">
        <v>6</v>
      </c>
      <c r="F145" s="279">
        <v>453</v>
      </c>
      <c r="G145" s="2">
        <f t="shared" si="10"/>
        <v>2718</v>
      </c>
    </row>
    <row r="146" spans="1:7" ht="22.5">
      <c r="A146" s="1"/>
      <c r="B146" s="13">
        <v>260235</v>
      </c>
      <c r="C146" s="18" t="s">
        <v>167</v>
      </c>
      <c r="D146" s="1" t="s">
        <v>89</v>
      </c>
      <c r="E146" s="274">
        <v>1</v>
      </c>
      <c r="F146" s="279">
        <v>582</v>
      </c>
      <c r="G146" s="2">
        <f t="shared" si="10"/>
        <v>582</v>
      </c>
    </row>
    <row r="147" spans="1:7" ht="22.5">
      <c r="A147" s="1"/>
      <c r="B147" s="13">
        <v>260210</v>
      </c>
      <c r="C147" s="18" t="s">
        <v>717</v>
      </c>
      <c r="D147" s="1" t="s">
        <v>89</v>
      </c>
      <c r="E147" s="274">
        <v>4</v>
      </c>
      <c r="F147" s="279">
        <v>2000.16</v>
      </c>
      <c r="G147" s="2">
        <f t="shared" si="10"/>
        <v>8000.64</v>
      </c>
    </row>
    <row r="148" spans="1:7">
      <c r="A148" s="1"/>
      <c r="B148" s="13"/>
      <c r="C148" s="18"/>
      <c r="D148" s="1"/>
      <c r="E148" s="274"/>
      <c r="F148" s="279"/>
      <c r="G148" s="231"/>
    </row>
    <row r="149" spans="1:7">
      <c r="A149" s="1"/>
      <c r="B149" s="13"/>
      <c r="C149" s="330" t="s">
        <v>118</v>
      </c>
      <c r="D149" s="1"/>
      <c r="E149" s="274"/>
      <c r="F149" s="279"/>
      <c r="G149" s="2"/>
    </row>
    <row r="150" spans="1:7">
      <c r="A150" s="1"/>
      <c r="B150" s="13">
        <v>260201</v>
      </c>
      <c r="C150" s="18" t="s">
        <v>718</v>
      </c>
      <c r="D150" s="1" t="s">
        <v>89</v>
      </c>
      <c r="E150" s="274">
        <v>4</v>
      </c>
      <c r="F150" s="279">
        <v>1544</v>
      </c>
      <c r="G150" s="2">
        <f t="shared" si="10"/>
        <v>6176</v>
      </c>
    </row>
    <row r="151" spans="1:7">
      <c r="A151" s="1"/>
      <c r="B151" s="13">
        <v>260205</v>
      </c>
      <c r="C151" s="18" t="s">
        <v>719</v>
      </c>
      <c r="D151" s="1" t="s">
        <v>89</v>
      </c>
      <c r="E151" s="274">
        <v>4</v>
      </c>
      <c r="F151" s="279">
        <v>1197</v>
      </c>
      <c r="G151" s="2">
        <f t="shared" si="10"/>
        <v>4788</v>
      </c>
    </row>
    <row r="152" spans="1:7">
      <c r="A152" s="1" t="s">
        <v>82</v>
      </c>
      <c r="B152" s="13"/>
      <c r="C152" s="37" t="s">
        <v>78</v>
      </c>
      <c r="D152" s="1"/>
      <c r="E152" s="274"/>
      <c r="F152" s="275"/>
      <c r="G152" s="43">
        <f>SUM(G133:G151)</f>
        <v>112576.72</v>
      </c>
    </row>
    <row r="153" spans="1:7">
      <c r="A153" s="4"/>
      <c r="B153" s="13"/>
      <c r="C153" s="318"/>
      <c r="D153" s="1"/>
      <c r="E153" s="274"/>
      <c r="F153" s="275"/>
      <c r="G153" s="43"/>
    </row>
    <row r="154" spans="1:7">
      <c r="A154" s="3">
        <v>7</v>
      </c>
      <c r="B154" s="238">
        <v>7</v>
      </c>
      <c r="C154" s="313" t="s">
        <v>427</v>
      </c>
      <c r="D154" s="223"/>
      <c r="E154" s="281"/>
      <c r="F154" s="281"/>
      <c r="G154" s="239"/>
    </row>
    <row r="155" spans="1:7">
      <c r="A155" s="67"/>
      <c r="B155" s="139" t="s">
        <v>547</v>
      </c>
      <c r="C155" s="320" t="s">
        <v>428</v>
      </c>
      <c r="D155" s="9"/>
      <c r="E155" s="292"/>
      <c r="F155" s="293"/>
      <c r="G155" s="68"/>
    </row>
    <row r="156" spans="1:7">
      <c r="A156" s="137"/>
      <c r="B156" s="137" t="s">
        <v>578</v>
      </c>
      <c r="C156" s="138" t="s">
        <v>429</v>
      </c>
      <c r="D156" s="140" t="s">
        <v>430</v>
      </c>
      <c r="E156" s="136">
        <v>15</v>
      </c>
      <c r="F156" s="136">
        <f>VLOOKUP(B156,[5]Plan1!A$1:D$65536,4,FALSE)</f>
        <v>243.03</v>
      </c>
      <c r="G156" s="136">
        <f>TRUNC(E156*F156,2)</f>
        <v>3645.45</v>
      </c>
    </row>
    <row r="157" spans="1:7">
      <c r="A157" s="137"/>
      <c r="B157" s="137" t="s">
        <v>579</v>
      </c>
      <c r="C157" s="138" t="s">
        <v>431</v>
      </c>
      <c r="D157" s="140" t="s">
        <v>430</v>
      </c>
      <c r="E157" s="136">
        <v>56</v>
      </c>
      <c r="F157" s="136">
        <f>VLOOKUP(B157,[5]Plan1!A$1:D$65536,4,FALSE)</f>
        <v>60.24</v>
      </c>
      <c r="G157" s="136">
        <f t="shared" ref="G157:G225" si="11">TRUNC(E157*F157,2)</f>
        <v>3373.44</v>
      </c>
    </row>
    <row r="158" spans="1:7">
      <c r="A158" s="137"/>
      <c r="B158" s="137" t="s">
        <v>580</v>
      </c>
      <c r="C158" s="138" t="s">
        <v>432</v>
      </c>
      <c r="D158" s="140" t="s">
        <v>430</v>
      </c>
      <c r="E158" s="136">
        <v>3</v>
      </c>
      <c r="F158" s="136">
        <f>VLOOKUP(B158,[5]Plan1!A$1:D$65536,4,FALSE)</f>
        <v>16.61</v>
      </c>
      <c r="G158" s="136">
        <f t="shared" si="11"/>
        <v>49.83</v>
      </c>
    </row>
    <row r="159" spans="1:7">
      <c r="A159" s="137"/>
      <c r="B159" s="137">
        <v>168289</v>
      </c>
      <c r="C159" s="138" t="s">
        <v>553</v>
      </c>
      <c r="D159" s="140" t="s">
        <v>430</v>
      </c>
      <c r="E159" s="136">
        <v>55</v>
      </c>
      <c r="F159" s="136">
        <v>32</v>
      </c>
      <c r="G159" s="136">
        <f t="shared" si="11"/>
        <v>1760</v>
      </c>
    </row>
    <row r="160" spans="1:7">
      <c r="A160" s="226"/>
      <c r="B160" s="226" t="s">
        <v>581</v>
      </c>
      <c r="C160" s="312" t="s">
        <v>554</v>
      </c>
      <c r="D160" s="140" t="s">
        <v>430</v>
      </c>
      <c r="E160" s="141">
        <v>5</v>
      </c>
      <c r="F160" s="136">
        <f>VLOOKUP(B160,[5]Plan1!A$1:D$65536,4,FALSE)</f>
        <v>30.96</v>
      </c>
      <c r="G160" s="136">
        <f t="shared" si="11"/>
        <v>154.80000000000001</v>
      </c>
    </row>
    <row r="161" spans="1:7">
      <c r="A161" s="226"/>
      <c r="B161" s="226" t="s">
        <v>582</v>
      </c>
      <c r="C161" s="312" t="s">
        <v>433</v>
      </c>
      <c r="D161" s="140" t="s">
        <v>430</v>
      </c>
      <c r="E161" s="136">
        <v>50</v>
      </c>
      <c r="F161" s="136">
        <f>VLOOKUP(B161,[5]Plan1!A$1:D$65536,4,FALSE)</f>
        <v>3.21</v>
      </c>
      <c r="G161" s="136">
        <f t="shared" si="11"/>
        <v>160.5</v>
      </c>
    </row>
    <row r="162" spans="1:7">
      <c r="A162" s="226"/>
      <c r="B162" s="226">
        <v>3005011</v>
      </c>
      <c r="C162" s="312" t="s">
        <v>434</v>
      </c>
      <c r="D162" s="140" t="s">
        <v>430</v>
      </c>
      <c r="E162" s="136">
        <v>3</v>
      </c>
      <c r="F162" s="136">
        <v>2.0299999999999998</v>
      </c>
      <c r="G162" s="136">
        <f t="shared" si="11"/>
        <v>6.09</v>
      </c>
    </row>
    <row r="163" spans="1:7">
      <c r="A163" s="226"/>
      <c r="B163" s="226" t="s">
        <v>583</v>
      </c>
      <c r="C163" s="312" t="s">
        <v>435</v>
      </c>
      <c r="D163" s="140" t="s">
        <v>430</v>
      </c>
      <c r="E163" s="136">
        <v>25</v>
      </c>
      <c r="F163" s="136">
        <f>VLOOKUP(B163,[5]Plan1!A$1:D$65536,4,FALSE)</f>
        <v>6.05</v>
      </c>
      <c r="G163" s="136">
        <f t="shared" si="11"/>
        <v>151.25</v>
      </c>
    </row>
    <row r="164" spans="1:7">
      <c r="A164" s="226"/>
      <c r="B164" s="226">
        <v>3005046</v>
      </c>
      <c r="C164" s="312" t="s">
        <v>436</v>
      </c>
      <c r="D164" s="140" t="s">
        <v>430</v>
      </c>
      <c r="E164" s="136">
        <v>42</v>
      </c>
      <c r="F164" s="136">
        <v>4.93</v>
      </c>
      <c r="G164" s="136">
        <f t="shared" si="11"/>
        <v>207.06</v>
      </c>
    </row>
    <row r="165" spans="1:7">
      <c r="A165" s="226"/>
      <c r="B165" s="226" t="s">
        <v>584</v>
      </c>
      <c r="C165" s="312" t="s">
        <v>437</v>
      </c>
      <c r="D165" s="140" t="s">
        <v>430</v>
      </c>
      <c r="E165" s="136">
        <v>2</v>
      </c>
      <c r="F165" s="136">
        <f>VLOOKUP(B165,[5]Plan1!A$1:D$65536,4,FALSE)</f>
        <v>5.63</v>
      </c>
      <c r="G165" s="136">
        <f t="shared" si="11"/>
        <v>11.26</v>
      </c>
    </row>
    <row r="166" spans="1:7">
      <c r="A166" s="226"/>
      <c r="B166" s="226" t="s">
        <v>585</v>
      </c>
      <c r="C166" s="312" t="s">
        <v>438</v>
      </c>
      <c r="D166" s="140" t="s">
        <v>430</v>
      </c>
      <c r="E166" s="142">
        <v>8</v>
      </c>
      <c r="F166" s="136">
        <f>VLOOKUP(B166,[5]Plan1!A$1:D$65536,4,FALSE)</f>
        <v>3.16</v>
      </c>
      <c r="G166" s="136">
        <f t="shared" si="11"/>
        <v>25.28</v>
      </c>
    </row>
    <row r="167" spans="1:7">
      <c r="A167" s="226"/>
      <c r="B167" s="226" t="s">
        <v>586</v>
      </c>
      <c r="C167" s="312" t="s">
        <v>439</v>
      </c>
      <c r="D167" s="140" t="s">
        <v>430</v>
      </c>
      <c r="E167" s="142">
        <v>18</v>
      </c>
      <c r="F167" s="136">
        <f>VLOOKUP(B167,[5]Plan1!A$1:D$65536,4,FALSE)</f>
        <v>10.95</v>
      </c>
      <c r="G167" s="136">
        <f t="shared" si="11"/>
        <v>197.1</v>
      </c>
    </row>
    <row r="168" spans="1:7">
      <c r="A168" s="226"/>
      <c r="B168" s="226" t="s">
        <v>587</v>
      </c>
      <c r="C168" s="312" t="s">
        <v>440</v>
      </c>
      <c r="D168" s="140" t="s">
        <v>430</v>
      </c>
      <c r="E168" s="142">
        <v>42</v>
      </c>
      <c r="F168" s="136">
        <f>VLOOKUP(B168,[5]Plan1!A$1:D$65536,4,FALSE)</f>
        <v>18.18</v>
      </c>
      <c r="G168" s="136">
        <f t="shared" si="11"/>
        <v>763.56</v>
      </c>
    </row>
    <row r="169" spans="1:7">
      <c r="A169" s="226"/>
      <c r="B169" s="226" t="s">
        <v>588</v>
      </c>
      <c r="C169" s="312" t="s">
        <v>441</v>
      </c>
      <c r="D169" s="140" t="s">
        <v>430</v>
      </c>
      <c r="E169" s="136">
        <v>10</v>
      </c>
      <c r="F169" s="136">
        <f>VLOOKUP(B169,[5]Plan1!A$1:D$65536,4,FALSE)</f>
        <v>5.09</v>
      </c>
      <c r="G169" s="136">
        <f t="shared" si="11"/>
        <v>50.9</v>
      </c>
    </row>
    <row r="170" spans="1:7">
      <c r="A170" s="226"/>
      <c r="B170" s="226">
        <v>3010783</v>
      </c>
      <c r="C170" s="312" t="s">
        <v>442</v>
      </c>
      <c r="D170" s="140" t="s">
        <v>443</v>
      </c>
      <c r="E170" s="136">
        <v>0.17</v>
      </c>
      <c r="F170" s="136">
        <v>23.94</v>
      </c>
      <c r="G170" s="136">
        <f t="shared" si="11"/>
        <v>4.0599999999999996</v>
      </c>
    </row>
    <row r="171" spans="1:7">
      <c r="A171" s="226"/>
      <c r="B171" s="226" t="s">
        <v>589</v>
      </c>
      <c r="C171" s="312" t="s">
        <v>555</v>
      </c>
      <c r="D171" s="140" t="s">
        <v>87</v>
      </c>
      <c r="E171" s="136">
        <v>113.12</v>
      </c>
      <c r="F171" s="136">
        <f>VLOOKUP(B171,[5]Plan1!A$1:D$65536,4,FALSE)</f>
        <v>15.15</v>
      </c>
      <c r="G171" s="136">
        <f t="shared" si="11"/>
        <v>1713.76</v>
      </c>
    </row>
    <row r="172" spans="1:7">
      <c r="A172" s="226"/>
      <c r="B172" s="226">
        <v>3012220</v>
      </c>
      <c r="C172" s="312" t="s">
        <v>444</v>
      </c>
      <c r="D172" s="140" t="s">
        <v>99</v>
      </c>
      <c r="E172" s="136">
        <v>7.46</v>
      </c>
      <c r="F172" s="136">
        <v>14.05</v>
      </c>
      <c r="G172" s="136">
        <f t="shared" si="11"/>
        <v>104.81</v>
      </c>
    </row>
    <row r="173" spans="1:7">
      <c r="A173" s="227"/>
      <c r="B173" s="227" t="s">
        <v>590</v>
      </c>
      <c r="C173" s="138" t="s">
        <v>445</v>
      </c>
      <c r="D173" s="140" t="s">
        <v>99</v>
      </c>
      <c r="E173" s="136">
        <v>71.25</v>
      </c>
      <c r="F173" s="136">
        <f>VLOOKUP(B173,[5]Plan1!A$1:D$65536,4,FALSE)</f>
        <v>18.79</v>
      </c>
      <c r="G173" s="136">
        <f t="shared" si="11"/>
        <v>1338.78</v>
      </c>
    </row>
    <row r="174" spans="1:7">
      <c r="A174" s="227"/>
      <c r="B174" s="227" t="s">
        <v>591</v>
      </c>
      <c r="C174" s="138" t="s">
        <v>446</v>
      </c>
      <c r="D174" s="140" t="s">
        <v>443</v>
      </c>
      <c r="E174" s="136">
        <v>5.76</v>
      </c>
      <c r="F174" s="136">
        <f>VLOOKUP(B174,[5]Plan1!A$1:D$65536,4,FALSE)</f>
        <v>4.66</v>
      </c>
      <c r="G174" s="136">
        <f t="shared" si="11"/>
        <v>26.84</v>
      </c>
    </row>
    <row r="175" spans="1:7">
      <c r="A175" s="227"/>
      <c r="B175" s="227" t="s">
        <v>592</v>
      </c>
      <c r="C175" s="138" t="s">
        <v>447</v>
      </c>
      <c r="D175" s="140" t="s">
        <v>430</v>
      </c>
      <c r="E175" s="136">
        <v>15</v>
      </c>
      <c r="F175" s="136">
        <f>VLOOKUP(B175,[5]Plan1!A$1:D$65536,4,FALSE)</f>
        <v>189.73</v>
      </c>
      <c r="G175" s="136">
        <f t="shared" si="11"/>
        <v>2845.95</v>
      </c>
    </row>
    <row r="176" spans="1:7">
      <c r="A176" s="227"/>
      <c r="B176" s="227" t="s">
        <v>593</v>
      </c>
      <c r="C176" s="138" t="s">
        <v>448</v>
      </c>
      <c r="D176" s="140" t="s">
        <v>430</v>
      </c>
      <c r="E176" s="136">
        <v>2</v>
      </c>
      <c r="F176" s="136">
        <f>VLOOKUP(B176,[5]Plan1!A$1:D$65536,4,FALSE)</f>
        <v>60.89</v>
      </c>
      <c r="G176" s="136">
        <f t="shared" si="11"/>
        <v>121.78</v>
      </c>
    </row>
    <row r="177" spans="1:7">
      <c r="A177" s="227"/>
      <c r="B177" s="227" t="s">
        <v>594</v>
      </c>
      <c r="C177" s="138" t="s">
        <v>556</v>
      </c>
      <c r="D177" s="140" t="s">
        <v>99</v>
      </c>
      <c r="E177" s="136">
        <v>19.3</v>
      </c>
      <c r="F177" s="136">
        <f>VLOOKUP(B177,[5]Plan1!A$1:D$65536,4,FALSE)</f>
        <v>50.4</v>
      </c>
      <c r="G177" s="136">
        <f t="shared" si="11"/>
        <v>972.72</v>
      </c>
    </row>
    <row r="178" spans="1:7">
      <c r="A178" s="227"/>
      <c r="B178" s="227" t="s">
        <v>595</v>
      </c>
      <c r="C178" s="138" t="s">
        <v>449</v>
      </c>
      <c r="D178" s="140" t="s">
        <v>430</v>
      </c>
      <c r="E178" s="136">
        <v>13</v>
      </c>
      <c r="F178" s="136">
        <f>VLOOKUP(B178,[5]Plan1!A$1:D$65536,4,FALSE)</f>
        <v>44.74</v>
      </c>
      <c r="G178" s="136">
        <f t="shared" si="11"/>
        <v>581.62</v>
      </c>
    </row>
    <row r="179" spans="1:7">
      <c r="A179" s="227"/>
      <c r="B179" s="227" t="s">
        <v>596</v>
      </c>
      <c r="C179" s="138" t="s">
        <v>557</v>
      </c>
      <c r="D179" s="140" t="s">
        <v>430</v>
      </c>
      <c r="E179" s="136">
        <v>35</v>
      </c>
      <c r="F179" s="136">
        <f>VLOOKUP(B179,[5]Plan1!A$1:D$65536,4,FALSE)</f>
        <v>17.309999999999999</v>
      </c>
      <c r="G179" s="136">
        <f t="shared" si="11"/>
        <v>605.85</v>
      </c>
    </row>
    <row r="180" spans="1:7">
      <c r="A180" s="227"/>
      <c r="B180" s="227" t="s">
        <v>597</v>
      </c>
      <c r="C180" s="138" t="s">
        <v>450</v>
      </c>
      <c r="D180" s="140" t="s">
        <v>430</v>
      </c>
      <c r="E180" s="136">
        <v>6</v>
      </c>
      <c r="F180" s="136">
        <f>VLOOKUP(B180,[5]Plan1!A$1:D$65536,4,FALSE)</f>
        <v>8.2799999999999994</v>
      </c>
      <c r="G180" s="136">
        <f t="shared" si="11"/>
        <v>49.68</v>
      </c>
    </row>
    <row r="181" spans="1:7">
      <c r="A181" s="227"/>
      <c r="B181" s="227" t="s">
        <v>598</v>
      </c>
      <c r="C181" s="138" t="s">
        <v>451</v>
      </c>
      <c r="D181" s="140" t="s">
        <v>430</v>
      </c>
      <c r="E181" s="136">
        <v>2</v>
      </c>
      <c r="F181" s="136">
        <f>VLOOKUP(B181,[5]Plan1!A$1:D$65536,4,FALSE)</f>
        <v>8.4600000000000009</v>
      </c>
      <c r="G181" s="136">
        <f t="shared" si="11"/>
        <v>16.920000000000002</v>
      </c>
    </row>
    <row r="182" spans="1:7">
      <c r="A182" s="226"/>
      <c r="B182" s="226" t="s">
        <v>599</v>
      </c>
      <c r="C182" s="312" t="s">
        <v>452</v>
      </c>
      <c r="D182" s="140" t="s">
        <v>430</v>
      </c>
      <c r="E182" s="136">
        <v>5</v>
      </c>
      <c r="F182" s="136">
        <f>VLOOKUP(B182,[5]Plan1!A$1:D$65536,4,FALSE)</f>
        <v>13.46</v>
      </c>
      <c r="G182" s="136">
        <f t="shared" si="11"/>
        <v>67.3</v>
      </c>
    </row>
    <row r="183" spans="1:7">
      <c r="A183" s="227"/>
      <c r="B183" s="227" t="s">
        <v>600</v>
      </c>
      <c r="C183" s="138" t="s">
        <v>453</v>
      </c>
      <c r="D183" s="140" t="s">
        <v>430</v>
      </c>
      <c r="E183" s="136">
        <v>11</v>
      </c>
      <c r="F183" s="136">
        <f>VLOOKUP(B183,[5]Plan1!A$1:D$65536,4,FALSE)</f>
        <v>14.06</v>
      </c>
      <c r="G183" s="136">
        <f t="shared" si="11"/>
        <v>154.66</v>
      </c>
    </row>
    <row r="184" spans="1:7">
      <c r="A184" s="227"/>
      <c r="B184" s="227" t="s">
        <v>601</v>
      </c>
      <c r="C184" s="138" t="s">
        <v>454</v>
      </c>
      <c r="D184" s="140" t="s">
        <v>430</v>
      </c>
      <c r="E184" s="136">
        <v>28</v>
      </c>
      <c r="F184" s="136">
        <f>VLOOKUP(B184,[5]Plan1!A$1:D$65536,4,FALSE)</f>
        <v>13.46</v>
      </c>
      <c r="G184" s="136">
        <f t="shared" si="11"/>
        <v>376.88</v>
      </c>
    </row>
    <row r="185" spans="1:7">
      <c r="A185" s="227"/>
      <c r="B185" s="227" t="s">
        <v>602</v>
      </c>
      <c r="C185" s="138" t="s">
        <v>455</v>
      </c>
      <c r="D185" s="140" t="s">
        <v>430</v>
      </c>
      <c r="E185" s="136">
        <v>33</v>
      </c>
      <c r="F185" s="136">
        <f>VLOOKUP(B185,[5]Plan1!A$1:D$65536,4,FALSE)</f>
        <v>641.01</v>
      </c>
      <c r="G185" s="136">
        <f t="shared" si="11"/>
        <v>21153.33</v>
      </c>
    </row>
    <row r="186" spans="1:7">
      <c r="A186" s="227"/>
      <c r="B186" s="227" t="s">
        <v>603</v>
      </c>
      <c r="C186" s="138" t="s">
        <v>456</v>
      </c>
      <c r="D186" s="140" t="s">
        <v>430</v>
      </c>
      <c r="E186" s="136">
        <v>11</v>
      </c>
      <c r="F186" s="136">
        <f>VLOOKUP(B186,[5]Plan1!A$1:D$65536,4,FALSE)</f>
        <v>825.84</v>
      </c>
      <c r="G186" s="136">
        <f t="shared" si="11"/>
        <v>9084.24</v>
      </c>
    </row>
    <row r="187" spans="1:7">
      <c r="A187" s="227"/>
      <c r="B187" s="227" t="s">
        <v>604</v>
      </c>
      <c r="C187" s="138" t="s">
        <v>457</v>
      </c>
      <c r="D187" s="140" t="s">
        <v>430</v>
      </c>
      <c r="E187" s="136">
        <v>1</v>
      </c>
      <c r="F187" s="136">
        <f>VLOOKUP(B187,[5]Plan1!A$1:D$65536,4,FALSE)</f>
        <v>1073.68</v>
      </c>
      <c r="G187" s="136">
        <f t="shared" si="11"/>
        <v>1073.68</v>
      </c>
    </row>
    <row r="188" spans="1:7">
      <c r="A188" s="227"/>
      <c r="B188" s="227" t="s">
        <v>605</v>
      </c>
      <c r="C188" s="138" t="s">
        <v>458</v>
      </c>
      <c r="D188" s="140" t="s">
        <v>430</v>
      </c>
      <c r="E188" s="136">
        <v>3</v>
      </c>
      <c r="F188" s="136">
        <f>VLOOKUP(B188,[5]Plan1!A$1:D$65536,4,FALSE)</f>
        <v>1009.32</v>
      </c>
      <c r="G188" s="136">
        <f t="shared" si="11"/>
        <v>3027.96</v>
      </c>
    </row>
    <row r="189" spans="1:7">
      <c r="A189" s="227"/>
      <c r="B189" s="227" t="s">
        <v>606</v>
      </c>
      <c r="C189" s="138" t="s">
        <v>459</v>
      </c>
      <c r="D189" s="140" t="s">
        <v>430</v>
      </c>
      <c r="E189" s="136">
        <v>2</v>
      </c>
      <c r="F189" s="136">
        <f>VLOOKUP(B189,[5]Plan1!A$1:D$65536,4,FALSE)</f>
        <v>1311.29</v>
      </c>
      <c r="G189" s="136">
        <f t="shared" si="11"/>
        <v>2622.58</v>
      </c>
    </row>
    <row r="190" spans="1:7">
      <c r="A190" s="227"/>
      <c r="B190" s="227" t="s">
        <v>607</v>
      </c>
      <c r="C190" s="138" t="s">
        <v>460</v>
      </c>
      <c r="D190" s="140" t="s">
        <v>430</v>
      </c>
      <c r="E190" s="136">
        <v>1</v>
      </c>
      <c r="F190" s="136">
        <f>VLOOKUP(B190,[5]Plan1!A$1:D$65536,4,FALSE)</f>
        <v>2238.87</v>
      </c>
      <c r="G190" s="136">
        <f t="shared" si="11"/>
        <v>2238.87</v>
      </c>
    </row>
    <row r="191" spans="1:7">
      <c r="A191" s="227"/>
      <c r="B191" s="227" t="s">
        <v>608</v>
      </c>
      <c r="C191" s="138" t="s">
        <v>558</v>
      </c>
      <c r="D191" s="140" t="s">
        <v>87</v>
      </c>
      <c r="E191" s="136">
        <v>60</v>
      </c>
      <c r="F191" s="136">
        <f>VLOOKUP(B191,[5]Plan1!A$1:D$65536,4,FALSE)</f>
        <v>17.48</v>
      </c>
      <c r="G191" s="136">
        <f t="shared" si="11"/>
        <v>1048.8</v>
      </c>
    </row>
    <row r="192" spans="1:7">
      <c r="A192" s="227"/>
      <c r="B192" s="227" t="s">
        <v>609</v>
      </c>
      <c r="C192" s="138" t="s">
        <v>559</v>
      </c>
      <c r="D192" s="140" t="s">
        <v>87</v>
      </c>
      <c r="E192" s="136">
        <v>1465.51</v>
      </c>
      <c r="F192" s="136">
        <f>VLOOKUP(B192,[5]Plan1!A$1:D$65536,4,FALSE)</f>
        <v>23.42</v>
      </c>
      <c r="G192" s="136">
        <f t="shared" si="11"/>
        <v>34322.239999999998</v>
      </c>
    </row>
    <row r="193" spans="1:7">
      <c r="A193" s="227"/>
      <c r="B193" s="227" t="s">
        <v>610</v>
      </c>
      <c r="C193" s="138" t="s">
        <v>461</v>
      </c>
      <c r="D193" s="140" t="s">
        <v>430</v>
      </c>
      <c r="E193" s="136">
        <v>28</v>
      </c>
      <c r="F193" s="136">
        <f>VLOOKUP(B193,[5]Plan1!A$1:D$65536,4,FALSE)</f>
        <v>91.89</v>
      </c>
      <c r="G193" s="136">
        <f t="shared" si="11"/>
        <v>2572.92</v>
      </c>
    </row>
    <row r="194" spans="1:7">
      <c r="A194" s="227"/>
      <c r="B194" s="227" t="s">
        <v>611</v>
      </c>
      <c r="C194" s="138" t="s">
        <v>462</v>
      </c>
      <c r="D194" s="140" t="s">
        <v>430</v>
      </c>
      <c r="E194" s="136">
        <v>56</v>
      </c>
      <c r="F194" s="136">
        <f>VLOOKUP(B194,[5]Plan1!A$1:D$65536,4,FALSE)</f>
        <v>13.84</v>
      </c>
      <c r="G194" s="136">
        <f t="shared" si="11"/>
        <v>775.04</v>
      </c>
    </row>
    <row r="195" spans="1:7">
      <c r="A195" s="227"/>
      <c r="B195" s="227">
        <v>8115630</v>
      </c>
      <c r="C195" s="138" t="s">
        <v>463</v>
      </c>
      <c r="D195" s="140" t="s">
        <v>430</v>
      </c>
      <c r="E195" s="136">
        <v>18</v>
      </c>
      <c r="F195" s="136">
        <v>47.4</v>
      </c>
      <c r="G195" s="136">
        <f t="shared" si="11"/>
        <v>853.2</v>
      </c>
    </row>
    <row r="196" spans="1:7">
      <c r="A196" s="227"/>
      <c r="B196" s="227" t="s">
        <v>612</v>
      </c>
      <c r="C196" s="138" t="s">
        <v>464</v>
      </c>
      <c r="D196" s="140" t="s">
        <v>430</v>
      </c>
      <c r="E196" s="136">
        <v>56</v>
      </c>
      <c r="F196" s="136">
        <f>VLOOKUP(B196,[5]Plan1!A$1:D$65536,4,FALSE)</f>
        <v>10.06</v>
      </c>
      <c r="G196" s="136">
        <f t="shared" si="11"/>
        <v>563.36</v>
      </c>
    </row>
    <row r="197" spans="1:7">
      <c r="A197" s="227"/>
      <c r="B197" s="227" t="s">
        <v>613</v>
      </c>
      <c r="C197" s="138" t="s">
        <v>465</v>
      </c>
      <c r="D197" s="140" t="s">
        <v>430</v>
      </c>
      <c r="E197" s="136">
        <v>10</v>
      </c>
      <c r="F197" s="136">
        <f>VLOOKUP(B197,[5]Plan1!A$1:D$65536,4,FALSE)</f>
        <v>83.58</v>
      </c>
      <c r="G197" s="136">
        <f t="shared" si="11"/>
        <v>835.8</v>
      </c>
    </row>
    <row r="198" spans="1:7">
      <c r="A198" s="227"/>
      <c r="B198" s="227" t="s">
        <v>614</v>
      </c>
      <c r="C198" s="138" t="s">
        <v>466</v>
      </c>
      <c r="D198" s="140" t="s">
        <v>430</v>
      </c>
      <c r="E198" s="136">
        <v>56</v>
      </c>
      <c r="F198" s="136">
        <f>VLOOKUP(B198,[5]Plan1!A$1:D$65536,4,FALSE)</f>
        <v>4.99</v>
      </c>
      <c r="G198" s="136">
        <f t="shared" si="11"/>
        <v>279.44</v>
      </c>
    </row>
    <row r="199" spans="1:7">
      <c r="A199" s="227"/>
      <c r="B199" s="227" t="s">
        <v>615</v>
      </c>
      <c r="C199" s="138" t="s">
        <v>467</v>
      </c>
      <c r="D199" s="140" t="s">
        <v>430</v>
      </c>
      <c r="E199" s="136">
        <v>4</v>
      </c>
      <c r="F199" s="136">
        <f>VLOOKUP(B199,[5]Plan1!A$1:D$65536,4,FALSE)</f>
        <v>5.4</v>
      </c>
      <c r="G199" s="136">
        <f t="shared" si="11"/>
        <v>21.6</v>
      </c>
    </row>
    <row r="200" spans="1:7">
      <c r="A200" s="227"/>
      <c r="B200" s="227" t="s">
        <v>616</v>
      </c>
      <c r="C200" s="138" t="s">
        <v>468</v>
      </c>
      <c r="D200" s="140" t="s">
        <v>430</v>
      </c>
      <c r="E200" s="136">
        <v>72</v>
      </c>
      <c r="F200" s="136">
        <f>VLOOKUP(B200,[5]Plan1!A$1:D$65536,4,FALSE)</f>
        <v>5.97</v>
      </c>
      <c r="G200" s="136">
        <f t="shared" si="11"/>
        <v>429.84</v>
      </c>
    </row>
    <row r="201" spans="1:7">
      <c r="A201" s="227"/>
      <c r="B201" s="227" t="s">
        <v>617</v>
      </c>
      <c r="C201" s="138" t="s">
        <v>469</v>
      </c>
      <c r="D201" s="140" t="s">
        <v>430</v>
      </c>
      <c r="E201" s="136">
        <v>50</v>
      </c>
      <c r="F201" s="136">
        <f>VLOOKUP(B201,[5]Plan1!A$1:D$65536,4,FALSE)</f>
        <v>6.42</v>
      </c>
      <c r="G201" s="136">
        <f t="shared" si="11"/>
        <v>321</v>
      </c>
    </row>
    <row r="202" spans="1:7">
      <c r="A202" s="227"/>
      <c r="B202" s="227" t="s">
        <v>618</v>
      </c>
      <c r="C202" s="138" t="s">
        <v>470</v>
      </c>
      <c r="D202" s="140" t="s">
        <v>430</v>
      </c>
      <c r="E202" s="136">
        <v>22</v>
      </c>
      <c r="F202" s="136">
        <f>VLOOKUP(B202,[5]Plan1!A$1:D$65536,4,FALSE)</f>
        <v>7.9</v>
      </c>
      <c r="G202" s="136">
        <f t="shared" si="11"/>
        <v>173.8</v>
      </c>
    </row>
    <row r="203" spans="1:7">
      <c r="A203" s="227"/>
      <c r="B203" s="227" t="s">
        <v>619</v>
      </c>
      <c r="C203" s="138" t="s">
        <v>471</v>
      </c>
      <c r="D203" s="140" t="s">
        <v>430</v>
      </c>
      <c r="E203" s="136">
        <v>3</v>
      </c>
      <c r="F203" s="136">
        <f>VLOOKUP(B203,[5]Plan1!A$1:D$65536,4,FALSE)</f>
        <v>7.84</v>
      </c>
      <c r="G203" s="136">
        <f t="shared" si="11"/>
        <v>23.52</v>
      </c>
    </row>
    <row r="204" spans="1:7">
      <c r="A204" s="227"/>
      <c r="B204" s="227" t="s">
        <v>620</v>
      </c>
      <c r="C204" s="138" t="s">
        <v>472</v>
      </c>
      <c r="D204" s="140" t="s">
        <v>430</v>
      </c>
      <c r="E204" s="136">
        <v>4</v>
      </c>
      <c r="F204" s="136">
        <f>VLOOKUP(B204,[5]Plan1!A$1:D$65536,4,FALSE)</f>
        <v>7.34</v>
      </c>
      <c r="G204" s="136">
        <f t="shared" si="11"/>
        <v>29.36</v>
      </c>
    </row>
    <row r="205" spans="1:7">
      <c r="A205" s="227"/>
      <c r="B205" s="227" t="s">
        <v>621</v>
      </c>
      <c r="C205" s="138" t="s">
        <v>473</v>
      </c>
      <c r="D205" s="140" t="s">
        <v>430</v>
      </c>
      <c r="E205" s="136">
        <v>2</v>
      </c>
      <c r="F205" s="136">
        <f>VLOOKUP(B205,[5]Plan1!A$1:D$65536,4,FALSE)</f>
        <v>10.210000000000001</v>
      </c>
      <c r="G205" s="136">
        <f t="shared" si="11"/>
        <v>20.420000000000002</v>
      </c>
    </row>
    <row r="206" spans="1:7">
      <c r="A206" s="227"/>
      <c r="B206" s="227" t="s">
        <v>622</v>
      </c>
      <c r="C206" s="138" t="s">
        <v>474</v>
      </c>
      <c r="D206" s="140" t="s">
        <v>430</v>
      </c>
      <c r="E206" s="136">
        <v>2</v>
      </c>
      <c r="F206" s="136">
        <f>VLOOKUP(B206,[5]Plan1!A$1:D$65536,4,FALSE)</f>
        <v>10.95</v>
      </c>
      <c r="G206" s="136">
        <f t="shared" si="11"/>
        <v>21.9</v>
      </c>
    </row>
    <row r="207" spans="1:7">
      <c r="A207" s="227"/>
      <c r="B207" s="227" t="s">
        <v>623</v>
      </c>
      <c r="C207" s="138" t="s">
        <v>475</v>
      </c>
      <c r="D207" s="140" t="s">
        <v>430</v>
      </c>
      <c r="E207" s="136">
        <v>3</v>
      </c>
      <c r="F207" s="136">
        <f>VLOOKUP(B207,[5]Plan1!A$1:D$65536,4,FALSE)</f>
        <v>10.98</v>
      </c>
      <c r="G207" s="136">
        <f t="shared" si="11"/>
        <v>32.94</v>
      </c>
    </row>
    <row r="208" spans="1:7">
      <c r="A208" s="227"/>
      <c r="B208" s="227" t="s">
        <v>624</v>
      </c>
      <c r="C208" s="138" t="s">
        <v>476</v>
      </c>
      <c r="D208" s="140" t="s">
        <v>430</v>
      </c>
      <c r="E208" s="136">
        <v>20</v>
      </c>
      <c r="F208" s="136">
        <f>VLOOKUP(B208,[5]Plan1!A$1:D$65536,4,FALSE)</f>
        <v>3.13</v>
      </c>
      <c r="G208" s="136">
        <f t="shared" si="11"/>
        <v>62.6</v>
      </c>
    </row>
    <row r="209" spans="1:7">
      <c r="A209" s="227"/>
      <c r="B209" s="227" t="s">
        <v>625</v>
      </c>
      <c r="C209" s="138" t="s">
        <v>477</v>
      </c>
      <c r="D209" s="140" t="s">
        <v>430</v>
      </c>
      <c r="E209" s="136">
        <v>248</v>
      </c>
      <c r="F209" s="136">
        <f>VLOOKUP(B209,[5]Plan1!A$1:D$65536,4,FALSE)</f>
        <v>0.73</v>
      </c>
      <c r="G209" s="136">
        <f t="shared" si="11"/>
        <v>181.04</v>
      </c>
    </row>
    <row r="210" spans="1:7">
      <c r="A210" s="227"/>
      <c r="B210" s="227" t="s">
        <v>626</v>
      </c>
      <c r="C210" s="138" t="s">
        <v>478</v>
      </c>
      <c r="D210" s="140" t="s">
        <v>430</v>
      </c>
      <c r="E210" s="136">
        <v>20</v>
      </c>
      <c r="F210" s="136">
        <f>VLOOKUP(B210,[5]Plan1!A$1:D$65536,4,FALSE)</f>
        <v>10.68</v>
      </c>
      <c r="G210" s="136">
        <f t="shared" si="11"/>
        <v>213.6</v>
      </c>
    </row>
    <row r="211" spans="1:7">
      <c r="A211" s="227"/>
      <c r="B211" s="227" t="s">
        <v>627</v>
      </c>
      <c r="C211" s="138" t="s">
        <v>479</v>
      </c>
      <c r="D211" s="140" t="s">
        <v>430</v>
      </c>
      <c r="E211" s="136">
        <v>12</v>
      </c>
      <c r="F211" s="136">
        <f>VLOOKUP(B211,[5]Plan1!A$1:D$65536,4,FALSE)</f>
        <v>11.59</v>
      </c>
      <c r="G211" s="136">
        <f t="shared" si="11"/>
        <v>139.08000000000001</v>
      </c>
    </row>
    <row r="212" spans="1:7">
      <c r="A212" s="227"/>
      <c r="B212" s="227">
        <v>8121087</v>
      </c>
      <c r="C212" s="138" t="s">
        <v>480</v>
      </c>
      <c r="D212" s="140" t="s">
        <v>430</v>
      </c>
      <c r="E212" s="136">
        <v>6</v>
      </c>
      <c r="F212" s="136">
        <v>16.13</v>
      </c>
      <c r="G212" s="136">
        <f t="shared" si="11"/>
        <v>96.78</v>
      </c>
    </row>
    <row r="213" spans="1:7">
      <c r="A213" s="227"/>
      <c r="B213" s="227" t="s">
        <v>628</v>
      </c>
      <c r="C213" s="138" t="s">
        <v>481</v>
      </c>
      <c r="D213" s="140" t="s">
        <v>430</v>
      </c>
      <c r="E213" s="136">
        <v>51</v>
      </c>
      <c r="F213" s="136">
        <f>VLOOKUP(B213,[5]Plan1!A$1:D$65536,4,FALSE)</f>
        <v>4.8099999999999996</v>
      </c>
      <c r="G213" s="136">
        <f t="shared" si="11"/>
        <v>245.31</v>
      </c>
    </row>
    <row r="214" spans="1:7">
      <c r="A214" s="227"/>
      <c r="B214" s="227">
        <v>8122270</v>
      </c>
      <c r="C214" s="138" t="s">
        <v>482</v>
      </c>
      <c r="D214" s="140" t="s">
        <v>430</v>
      </c>
      <c r="E214" s="136">
        <v>3</v>
      </c>
      <c r="F214" s="136">
        <v>8.85</v>
      </c>
      <c r="G214" s="136">
        <f t="shared" si="11"/>
        <v>26.55</v>
      </c>
    </row>
    <row r="215" spans="1:7">
      <c r="A215" s="227"/>
      <c r="B215" s="227">
        <v>8128138</v>
      </c>
      <c r="C215" s="138" t="s">
        <v>483</v>
      </c>
      <c r="D215" s="140" t="s">
        <v>430</v>
      </c>
      <c r="E215" s="136">
        <v>35</v>
      </c>
      <c r="F215" s="136">
        <v>16.2</v>
      </c>
      <c r="G215" s="136">
        <f t="shared" si="11"/>
        <v>567</v>
      </c>
    </row>
    <row r="216" spans="1:7">
      <c r="A216" s="227"/>
      <c r="B216" s="227">
        <v>8129517</v>
      </c>
      <c r="C216" s="138" t="s">
        <v>484</v>
      </c>
      <c r="D216" s="140" t="s">
        <v>430</v>
      </c>
      <c r="E216" s="136">
        <v>21</v>
      </c>
      <c r="F216" s="136">
        <v>7.88</v>
      </c>
      <c r="G216" s="136">
        <f t="shared" si="11"/>
        <v>165.48</v>
      </c>
    </row>
    <row r="217" spans="1:7">
      <c r="A217" s="227"/>
      <c r="B217" s="227">
        <v>8129525</v>
      </c>
      <c r="C217" s="138" t="s">
        <v>485</v>
      </c>
      <c r="D217" s="140" t="s">
        <v>430</v>
      </c>
      <c r="E217" s="136">
        <v>192</v>
      </c>
      <c r="F217" s="136">
        <v>8.48</v>
      </c>
      <c r="G217" s="136">
        <f t="shared" si="11"/>
        <v>1628.16</v>
      </c>
    </row>
    <row r="218" spans="1:7">
      <c r="A218" s="226"/>
      <c r="B218" s="226">
        <v>8130272</v>
      </c>
      <c r="C218" s="312" t="s">
        <v>486</v>
      </c>
      <c r="D218" s="144" t="s">
        <v>430</v>
      </c>
      <c r="E218" s="141">
        <v>21</v>
      </c>
      <c r="F218" s="136">
        <v>12.27</v>
      </c>
      <c r="G218" s="136">
        <f t="shared" si="11"/>
        <v>257.67</v>
      </c>
    </row>
    <row r="219" spans="1:7">
      <c r="A219" s="226"/>
      <c r="B219" s="226" t="s">
        <v>629</v>
      </c>
      <c r="C219" s="312" t="s">
        <v>560</v>
      </c>
      <c r="D219" s="144" t="s">
        <v>430</v>
      </c>
      <c r="E219" s="141">
        <v>21</v>
      </c>
      <c r="F219" s="136">
        <f>VLOOKUP(B219,[5]Plan1!A$1:D$65536,4,FALSE)</f>
        <v>43.24</v>
      </c>
      <c r="G219" s="136">
        <f t="shared" si="11"/>
        <v>908.04</v>
      </c>
    </row>
    <row r="220" spans="1:7">
      <c r="A220" s="226"/>
      <c r="B220" s="226" t="s">
        <v>630</v>
      </c>
      <c r="C220" s="312" t="s">
        <v>487</v>
      </c>
      <c r="D220" s="144" t="s">
        <v>430</v>
      </c>
      <c r="E220" s="141">
        <v>4</v>
      </c>
      <c r="F220" s="136">
        <f>VLOOKUP(B220,[5]Plan1!A$1:D$65536,4,FALSE)</f>
        <v>10.29</v>
      </c>
      <c r="G220" s="136">
        <f t="shared" si="11"/>
        <v>41.16</v>
      </c>
    </row>
    <row r="221" spans="1:7">
      <c r="A221" s="226"/>
      <c r="B221" s="226" t="s">
        <v>631</v>
      </c>
      <c r="C221" s="312" t="s">
        <v>488</v>
      </c>
      <c r="D221" s="144" t="s">
        <v>430</v>
      </c>
      <c r="E221" s="141">
        <v>13</v>
      </c>
      <c r="F221" s="136">
        <f>VLOOKUP(B221,[5]Plan1!A$1:D$65536,4,FALSE)</f>
        <v>14.24</v>
      </c>
      <c r="G221" s="136">
        <f t="shared" si="11"/>
        <v>185.12</v>
      </c>
    </row>
    <row r="222" spans="1:7">
      <c r="A222" s="227"/>
      <c r="B222" s="227">
        <v>8134502</v>
      </c>
      <c r="C222" s="138" t="s">
        <v>489</v>
      </c>
      <c r="D222" s="140" t="s">
        <v>430</v>
      </c>
      <c r="E222" s="136">
        <v>51</v>
      </c>
      <c r="F222" s="136">
        <v>0.12</v>
      </c>
      <c r="G222" s="136">
        <f t="shared" si="11"/>
        <v>6.12</v>
      </c>
    </row>
    <row r="223" spans="1:7">
      <c r="A223" s="227"/>
      <c r="B223" s="227" t="s">
        <v>632</v>
      </c>
      <c r="C223" s="138" t="s">
        <v>490</v>
      </c>
      <c r="D223" s="140" t="s">
        <v>430</v>
      </c>
      <c r="E223" s="136">
        <v>30</v>
      </c>
      <c r="F223" s="136">
        <f>VLOOKUP(B223,[5]Plan1!A$1:D$65536,4,FALSE)</f>
        <v>27.42</v>
      </c>
      <c r="G223" s="136">
        <f t="shared" si="11"/>
        <v>822.6</v>
      </c>
    </row>
    <row r="224" spans="1:7">
      <c r="A224" s="227"/>
      <c r="B224" s="227" t="s">
        <v>633</v>
      </c>
      <c r="C224" s="138" t="s">
        <v>491</v>
      </c>
      <c r="D224" s="140" t="s">
        <v>430</v>
      </c>
      <c r="E224" s="136">
        <v>30</v>
      </c>
      <c r="F224" s="136">
        <f>VLOOKUP(B224,[5]Plan1!A$1:D$65536,4,FALSE)</f>
        <v>27.13</v>
      </c>
      <c r="G224" s="136">
        <f t="shared" si="11"/>
        <v>813.9</v>
      </c>
    </row>
    <row r="225" spans="1:7">
      <c r="A225" s="227"/>
      <c r="B225" s="227" t="s">
        <v>634</v>
      </c>
      <c r="C225" s="138" t="s">
        <v>492</v>
      </c>
      <c r="D225" s="140" t="s">
        <v>430</v>
      </c>
      <c r="E225" s="136">
        <v>33</v>
      </c>
      <c r="F225" s="136">
        <f>VLOOKUP(B225,[5]Plan1!A$1:D$65536,4,FALSE)</f>
        <v>60.74</v>
      </c>
      <c r="G225" s="136">
        <f t="shared" si="11"/>
        <v>2004.42</v>
      </c>
    </row>
    <row r="226" spans="1:7">
      <c r="A226" s="4" t="s">
        <v>548</v>
      </c>
      <c r="B226" s="13"/>
      <c r="C226" s="37" t="s">
        <v>428</v>
      </c>
      <c r="D226" s="1"/>
      <c r="E226" s="274"/>
      <c r="F226" s="275"/>
      <c r="G226" s="43">
        <f>SUM(G156:G225)</f>
        <v>109428.59999999998</v>
      </c>
    </row>
    <row r="227" spans="1:7">
      <c r="A227" s="4"/>
      <c r="B227" s="13"/>
      <c r="C227" s="318"/>
      <c r="D227" s="1"/>
      <c r="E227" s="274"/>
      <c r="F227" s="275"/>
      <c r="G227" s="43"/>
    </row>
    <row r="228" spans="1:7">
      <c r="A228" s="6">
        <v>8</v>
      </c>
      <c r="B228" s="238">
        <v>8</v>
      </c>
      <c r="C228" s="313" t="s">
        <v>0</v>
      </c>
      <c r="D228" s="223"/>
      <c r="E228" s="281"/>
      <c r="F228" s="281"/>
      <c r="G228" s="239"/>
    </row>
    <row r="229" spans="1:7">
      <c r="A229" s="1"/>
      <c r="B229" s="13"/>
      <c r="C229" s="330" t="s">
        <v>97</v>
      </c>
      <c r="D229" s="1"/>
      <c r="E229" s="274"/>
      <c r="F229" s="279"/>
      <c r="G229" s="2"/>
    </row>
    <row r="230" spans="1:7">
      <c r="A230" s="1"/>
      <c r="B230" s="13"/>
      <c r="C230" s="18" t="s">
        <v>170</v>
      </c>
      <c r="D230" s="1" t="s">
        <v>89</v>
      </c>
      <c r="E230" s="274">
        <v>1</v>
      </c>
      <c r="F230" s="279">
        <v>8750</v>
      </c>
      <c r="G230" s="2">
        <f t="shared" ref="G230:G258" si="12">TRUNC(E230*F230,2)</f>
        <v>8750</v>
      </c>
    </row>
    <row r="231" spans="1:7">
      <c r="A231" s="1"/>
      <c r="B231" s="13"/>
      <c r="C231" s="18"/>
      <c r="D231" s="1"/>
      <c r="E231" s="274"/>
      <c r="F231" s="279"/>
      <c r="G231" s="231"/>
    </row>
    <row r="232" spans="1:7">
      <c r="A232" s="1"/>
      <c r="B232" s="13"/>
      <c r="C232" s="330" t="s">
        <v>118</v>
      </c>
      <c r="D232" s="1"/>
      <c r="E232" s="274"/>
      <c r="F232" s="279"/>
      <c r="G232" s="2"/>
    </row>
    <row r="233" spans="1:7">
      <c r="A233" s="1"/>
      <c r="B233" s="13"/>
      <c r="C233" s="18" t="s">
        <v>119</v>
      </c>
      <c r="D233" s="1" t="s">
        <v>89</v>
      </c>
      <c r="E233" s="274">
        <v>1</v>
      </c>
      <c r="F233" s="279">
        <v>510</v>
      </c>
      <c r="G233" s="2">
        <f t="shared" si="12"/>
        <v>510</v>
      </c>
    </row>
    <row r="234" spans="1:7">
      <c r="A234" s="1"/>
      <c r="B234" s="13"/>
      <c r="C234" s="18" t="s">
        <v>120</v>
      </c>
      <c r="D234" s="1" t="s">
        <v>89</v>
      </c>
      <c r="E234" s="274">
        <v>5</v>
      </c>
      <c r="F234" s="279">
        <v>1080</v>
      </c>
      <c r="G234" s="2">
        <f t="shared" si="12"/>
        <v>5400</v>
      </c>
    </row>
    <row r="235" spans="1:7">
      <c r="A235" s="1"/>
      <c r="B235" s="13"/>
      <c r="C235" s="18" t="s">
        <v>121</v>
      </c>
      <c r="D235" s="1" t="s">
        <v>89</v>
      </c>
      <c r="E235" s="274">
        <v>1</v>
      </c>
      <c r="F235" s="279">
        <v>615</v>
      </c>
      <c r="G235" s="2">
        <f t="shared" si="12"/>
        <v>615</v>
      </c>
    </row>
    <row r="236" spans="1:7">
      <c r="A236" s="1"/>
      <c r="B236" s="13"/>
      <c r="C236" s="18" t="s">
        <v>122</v>
      </c>
      <c r="D236" s="1" t="s">
        <v>89</v>
      </c>
      <c r="E236" s="274">
        <v>5</v>
      </c>
      <c r="F236" s="279">
        <v>520</v>
      </c>
      <c r="G236" s="2">
        <f t="shared" si="12"/>
        <v>2600</v>
      </c>
    </row>
    <row r="237" spans="1:7">
      <c r="A237" s="1"/>
      <c r="B237" s="13"/>
      <c r="C237" s="18"/>
      <c r="D237" s="1"/>
      <c r="E237" s="274"/>
      <c r="F237" s="279"/>
      <c r="G237" s="231"/>
    </row>
    <row r="238" spans="1:7">
      <c r="A238" s="1"/>
      <c r="B238" s="13"/>
      <c r="C238" s="330" t="s">
        <v>123</v>
      </c>
      <c r="D238" s="1"/>
      <c r="E238" s="274"/>
      <c r="F238" s="279"/>
      <c r="G238" s="2"/>
    </row>
    <row r="239" spans="1:7">
      <c r="A239" s="1"/>
      <c r="B239" s="13"/>
      <c r="C239" s="18" t="s">
        <v>124</v>
      </c>
      <c r="D239" s="1" t="s">
        <v>89</v>
      </c>
      <c r="E239" s="274">
        <v>5</v>
      </c>
      <c r="F239" s="279">
        <v>1950</v>
      </c>
      <c r="G239" s="2">
        <f t="shared" si="12"/>
        <v>9750</v>
      </c>
    </row>
    <row r="240" spans="1:7">
      <c r="A240" s="1"/>
      <c r="B240" s="13"/>
      <c r="C240" s="18" t="s">
        <v>125</v>
      </c>
      <c r="D240" s="1" t="s">
        <v>89</v>
      </c>
      <c r="E240" s="274">
        <v>5</v>
      </c>
      <c r="F240" s="279">
        <v>1750</v>
      </c>
      <c r="G240" s="2">
        <f t="shared" si="12"/>
        <v>8750</v>
      </c>
    </row>
    <row r="241" spans="1:7">
      <c r="A241" s="1"/>
      <c r="B241" s="13"/>
      <c r="C241" s="18" t="s">
        <v>126</v>
      </c>
      <c r="D241" s="1" t="s">
        <v>89</v>
      </c>
      <c r="E241" s="274">
        <v>6</v>
      </c>
      <c r="F241" s="279">
        <v>1250</v>
      </c>
      <c r="G241" s="2">
        <f t="shared" si="12"/>
        <v>7500</v>
      </c>
    </row>
    <row r="242" spans="1:7">
      <c r="A242" s="1"/>
      <c r="B242" s="13"/>
      <c r="C242" s="18"/>
      <c r="D242" s="1"/>
      <c r="E242" s="274"/>
      <c r="F242" s="279"/>
      <c r="G242" s="231"/>
    </row>
    <row r="243" spans="1:7">
      <c r="A243" s="1"/>
      <c r="B243" s="13"/>
      <c r="C243" s="330" t="s">
        <v>127</v>
      </c>
      <c r="D243" s="1"/>
      <c r="E243" s="274"/>
      <c r="F243" s="279"/>
      <c r="G243" s="2"/>
    </row>
    <row r="244" spans="1:7">
      <c r="A244" s="1"/>
      <c r="B244" s="13"/>
      <c r="C244" s="18" t="s">
        <v>128</v>
      </c>
      <c r="D244" s="1" t="s">
        <v>89</v>
      </c>
      <c r="E244" s="274">
        <v>5</v>
      </c>
      <c r="F244" s="279">
        <v>550</v>
      </c>
      <c r="G244" s="2">
        <f t="shared" si="12"/>
        <v>2750</v>
      </c>
    </row>
    <row r="245" spans="1:7">
      <c r="A245" s="1"/>
      <c r="B245" s="13"/>
      <c r="C245" s="18" t="s">
        <v>129</v>
      </c>
      <c r="D245" s="1" t="s">
        <v>89</v>
      </c>
      <c r="E245" s="274">
        <v>5</v>
      </c>
      <c r="F245" s="279">
        <v>550</v>
      </c>
      <c r="G245" s="2">
        <f t="shared" si="12"/>
        <v>2750</v>
      </c>
    </row>
    <row r="246" spans="1:7">
      <c r="A246" s="1"/>
      <c r="B246" s="13"/>
      <c r="C246" s="18" t="s">
        <v>130</v>
      </c>
      <c r="D246" s="1" t="s">
        <v>89</v>
      </c>
      <c r="E246" s="274">
        <v>5</v>
      </c>
      <c r="F246" s="279">
        <v>550</v>
      </c>
      <c r="G246" s="2">
        <f t="shared" si="12"/>
        <v>2750</v>
      </c>
    </row>
    <row r="247" spans="1:7">
      <c r="A247" s="1"/>
      <c r="B247" s="13"/>
      <c r="C247" s="18"/>
      <c r="D247" s="1"/>
      <c r="E247" s="274"/>
      <c r="F247" s="279"/>
      <c r="G247" s="231"/>
    </row>
    <row r="248" spans="1:7">
      <c r="A248" s="1"/>
      <c r="B248" s="13"/>
      <c r="C248" s="330" t="s">
        <v>131</v>
      </c>
      <c r="D248" s="1"/>
      <c r="E248" s="274"/>
      <c r="F248" s="279"/>
      <c r="G248" s="2"/>
    </row>
    <row r="249" spans="1:7" ht="22.5">
      <c r="A249" s="1"/>
      <c r="B249" s="13"/>
      <c r="C249" s="18" t="s">
        <v>561</v>
      </c>
      <c r="D249" s="1" t="s">
        <v>87</v>
      </c>
      <c r="E249" s="274">
        <v>30</v>
      </c>
      <c r="F249" s="279">
        <v>5.2</v>
      </c>
      <c r="G249" s="2">
        <f t="shared" si="12"/>
        <v>156</v>
      </c>
    </row>
    <row r="250" spans="1:7" ht="22.5">
      <c r="A250" s="1"/>
      <c r="B250" s="13"/>
      <c r="C250" s="18" t="s">
        <v>562</v>
      </c>
      <c r="D250" s="1" t="s">
        <v>87</v>
      </c>
      <c r="E250" s="274">
        <v>150</v>
      </c>
      <c r="F250" s="279">
        <v>3.25</v>
      </c>
      <c r="G250" s="2">
        <f t="shared" si="12"/>
        <v>487.5</v>
      </c>
    </row>
    <row r="251" spans="1:7">
      <c r="A251" s="1"/>
      <c r="B251" s="13"/>
      <c r="C251" s="18" t="s">
        <v>563</v>
      </c>
      <c r="D251" s="1" t="s">
        <v>87</v>
      </c>
      <c r="E251" s="274">
        <v>200</v>
      </c>
      <c r="F251" s="279">
        <v>3.75</v>
      </c>
      <c r="G251" s="2">
        <f t="shared" si="12"/>
        <v>750</v>
      </c>
    </row>
    <row r="252" spans="1:7">
      <c r="A252" s="1"/>
      <c r="B252" s="13"/>
      <c r="C252" s="18" t="s">
        <v>132</v>
      </c>
      <c r="D252" s="1" t="s">
        <v>87</v>
      </c>
      <c r="E252" s="274">
        <v>200</v>
      </c>
      <c r="F252" s="279">
        <v>2.9</v>
      </c>
      <c r="G252" s="2">
        <f t="shared" si="12"/>
        <v>580</v>
      </c>
    </row>
    <row r="253" spans="1:7">
      <c r="A253" s="1"/>
      <c r="B253" s="13"/>
      <c r="C253" s="18"/>
      <c r="D253" s="1"/>
      <c r="E253" s="274"/>
      <c r="F253" s="279"/>
      <c r="G253" s="231"/>
    </row>
    <row r="254" spans="1:7">
      <c r="A254" s="1"/>
      <c r="B254" s="13"/>
      <c r="C254" s="330" t="s">
        <v>133</v>
      </c>
      <c r="D254" s="1"/>
      <c r="E254" s="274"/>
      <c r="F254" s="279"/>
      <c r="G254" s="2"/>
    </row>
    <row r="255" spans="1:7" ht="22.5">
      <c r="A255" s="1"/>
      <c r="B255" s="13"/>
      <c r="C255" s="18" t="s">
        <v>160</v>
      </c>
      <c r="D255" s="1" t="s">
        <v>87</v>
      </c>
      <c r="E255" s="274">
        <v>45</v>
      </c>
      <c r="F255" s="279">
        <v>140</v>
      </c>
      <c r="G255" s="2">
        <f t="shared" si="12"/>
        <v>6300</v>
      </c>
    </row>
    <row r="256" spans="1:7" ht="22.5">
      <c r="A256" s="1"/>
      <c r="B256" s="13"/>
      <c r="C256" s="18" t="s">
        <v>161</v>
      </c>
      <c r="D256" s="1" t="s">
        <v>87</v>
      </c>
      <c r="E256" s="274">
        <v>30</v>
      </c>
      <c r="F256" s="279">
        <v>95</v>
      </c>
      <c r="G256" s="2">
        <f t="shared" si="12"/>
        <v>2850</v>
      </c>
    </row>
    <row r="257" spans="1:9" ht="22.5">
      <c r="A257" s="1"/>
      <c r="B257" s="13"/>
      <c r="C257" s="18" t="s">
        <v>134</v>
      </c>
      <c r="D257" s="1" t="s">
        <v>87</v>
      </c>
      <c r="E257" s="274">
        <v>150</v>
      </c>
      <c r="F257" s="279">
        <v>90</v>
      </c>
      <c r="G257" s="2">
        <f t="shared" si="12"/>
        <v>13500</v>
      </c>
    </row>
    <row r="258" spans="1:9">
      <c r="A258" s="1"/>
      <c r="B258" s="13"/>
      <c r="C258" s="18" t="s">
        <v>135</v>
      </c>
      <c r="D258" s="1" t="s">
        <v>89</v>
      </c>
      <c r="E258" s="274">
        <v>15</v>
      </c>
      <c r="F258" s="279">
        <v>120</v>
      </c>
      <c r="G258" s="2">
        <f t="shared" si="12"/>
        <v>1800</v>
      </c>
    </row>
    <row r="259" spans="1:9">
      <c r="A259" s="1"/>
      <c r="B259" s="13"/>
      <c r="C259" s="18"/>
      <c r="D259" s="1"/>
      <c r="E259" s="274"/>
      <c r="F259" s="279"/>
      <c r="G259" s="231"/>
    </row>
    <row r="260" spans="1:9">
      <c r="A260" s="16" t="s">
        <v>549</v>
      </c>
      <c r="B260" s="13"/>
      <c r="C260" s="37" t="s">
        <v>80</v>
      </c>
      <c r="D260" s="16"/>
      <c r="E260" s="291"/>
      <c r="F260" s="275"/>
      <c r="G260" s="43">
        <f>SUM(G230:G259)</f>
        <v>78548.5</v>
      </c>
    </row>
    <row r="261" spans="1:9">
      <c r="A261" s="69"/>
      <c r="B261" s="13"/>
      <c r="C261" s="318"/>
      <c r="D261" s="1"/>
      <c r="E261" s="274"/>
      <c r="F261" s="275"/>
      <c r="G261" s="43"/>
    </row>
    <row r="262" spans="1:9">
      <c r="A262" s="69">
        <v>9</v>
      </c>
      <c r="B262" s="241">
        <v>9</v>
      </c>
      <c r="C262" s="331" t="s">
        <v>651</v>
      </c>
      <c r="D262" s="223"/>
      <c r="E262" s="242"/>
      <c r="F262" s="242"/>
      <c r="G262" s="224"/>
    </row>
    <row r="263" spans="1:9">
      <c r="A263" s="69"/>
      <c r="B263" s="7" t="s">
        <v>672</v>
      </c>
      <c r="C263" s="326" t="s">
        <v>652</v>
      </c>
      <c r="D263" s="11"/>
      <c r="E263" s="291"/>
      <c r="F263" s="291"/>
      <c r="G263" s="129"/>
    </row>
    <row r="264" spans="1:9">
      <c r="A264" s="69"/>
      <c r="B264" s="7" t="s">
        <v>673</v>
      </c>
      <c r="C264" s="325" t="s">
        <v>653</v>
      </c>
      <c r="D264" s="263" t="s">
        <v>654</v>
      </c>
      <c r="E264" s="294">
        <v>1</v>
      </c>
      <c r="F264" s="295">
        <v>118609.28</v>
      </c>
      <c r="G264" s="264">
        <v>118609.28</v>
      </c>
      <c r="I264" s="259"/>
    </row>
    <row r="265" spans="1:9">
      <c r="A265" s="69"/>
      <c r="B265" s="7" t="s">
        <v>674</v>
      </c>
      <c r="C265" s="325" t="s">
        <v>655</v>
      </c>
      <c r="D265" s="263" t="s">
        <v>654</v>
      </c>
      <c r="E265" s="294">
        <v>1</v>
      </c>
      <c r="F265" s="295">
        <v>5483.2</v>
      </c>
      <c r="G265" s="264">
        <v>5483.2</v>
      </c>
      <c r="I265" s="259"/>
    </row>
    <row r="266" spans="1:9">
      <c r="A266" s="69"/>
      <c r="B266" s="7" t="s">
        <v>675</v>
      </c>
      <c r="C266" s="325" t="s">
        <v>656</v>
      </c>
      <c r="D266" s="263" t="s">
        <v>654</v>
      </c>
      <c r="E266" s="294">
        <v>1</v>
      </c>
      <c r="F266" s="295">
        <v>11825.44</v>
      </c>
      <c r="G266" s="264">
        <v>11825.44</v>
      </c>
      <c r="I266" s="259"/>
    </row>
    <row r="267" spans="1:9">
      <c r="A267" s="69"/>
      <c r="B267" s="7" t="s">
        <v>676</v>
      </c>
      <c r="C267" s="325" t="s">
        <v>657</v>
      </c>
      <c r="D267" s="263"/>
      <c r="E267" s="294"/>
      <c r="F267" s="295"/>
      <c r="G267" s="264"/>
    </row>
    <row r="268" spans="1:9">
      <c r="A268" s="69"/>
      <c r="B268" s="7" t="s">
        <v>677</v>
      </c>
      <c r="C268" s="325" t="s">
        <v>658</v>
      </c>
      <c r="D268" s="263" t="s">
        <v>89</v>
      </c>
      <c r="E268" s="294">
        <v>1</v>
      </c>
      <c r="F268" s="295">
        <v>1222.57</v>
      </c>
      <c r="G268" s="264">
        <v>1222.57</v>
      </c>
      <c r="I268" s="259"/>
    </row>
    <row r="269" spans="1:9">
      <c r="A269" s="69"/>
      <c r="B269" s="7" t="s">
        <v>678</v>
      </c>
      <c r="C269" s="325" t="s">
        <v>659</v>
      </c>
      <c r="D269" s="263" t="s">
        <v>89</v>
      </c>
      <c r="E269" s="294">
        <v>1</v>
      </c>
      <c r="F269" s="295">
        <v>303.14999999999998</v>
      </c>
      <c r="G269" s="264">
        <v>303.14999999999998</v>
      </c>
    </row>
    <row r="270" spans="1:9">
      <c r="A270" s="69"/>
      <c r="B270" s="7" t="s">
        <v>679</v>
      </c>
      <c r="C270" s="325" t="s">
        <v>660</v>
      </c>
      <c r="D270" s="263" t="s">
        <v>289</v>
      </c>
      <c r="E270" s="294">
        <v>8</v>
      </c>
      <c r="F270" s="295">
        <v>553.42999999999995</v>
      </c>
      <c r="G270" s="264">
        <v>4427.4399999999996</v>
      </c>
      <c r="I270" s="259"/>
    </row>
    <row r="271" spans="1:9">
      <c r="A271" s="69"/>
      <c r="B271" s="7" t="s">
        <v>680</v>
      </c>
      <c r="C271" s="326" t="s">
        <v>661</v>
      </c>
      <c r="D271" s="263" t="s">
        <v>289</v>
      </c>
      <c r="E271" s="294">
        <v>8</v>
      </c>
      <c r="F271" s="295">
        <v>553.42999999999995</v>
      </c>
      <c r="G271" s="264">
        <v>4427.4399999999996</v>
      </c>
      <c r="I271" s="259"/>
    </row>
    <row r="272" spans="1:9">
      <c r="A272" s="69"/>
      <c r="B272" s="7" t="s">
        <v>681</v>
      </c>
      <c r="C272" s="326" t="s">
        <v>662</v>
      </c>
      <c r="D272" s="265" t="s">
        <v>289</v>
      </c>
      <c r="E272" s="291">
        <v>8</v>
      </c>
      <c r="F272" s="291">
        <v>553.42999999999995</v>
      </c>
      <c r="G272" s="64">
        <v>4427.4399999999996</v>
      </c>
      <c r="I272" s="259"/>
    </row>
    <row r="273" spans="1:9">
      <c r="A273" s="69"/>
      <c r="B273" s="7" t="s">
        <v>682</v>
      </c>
      <c r="C273" s="326" t="s">
        <v>663</v>
      </c>
      <c r="D273" s="265" t="s">
        <v>85</v>
      </c>
      <c r="E273" s="291">
        <v>450</v>
      </c>
      <c r="F273" s="291">
        <v>37.119999999999997</v>
      </c>
      <c r="G273" s="64">
        <v>16704</v>
      </c>
      <c r="I273" s="259"/>
    </row>
    <row r="274" spans="1:9">
      <c r="A274" s="69"/>
      <c r="B274" s="7" t="s">
        <v>683</v>
      </c>
      <c r="C274" s="325" t="s">
        <v>664</v>
      </c>
      <c r="D274" s="263" t="s">
        <v>85</v>
      </c>
      <c r="E274" s="294">
        <v>12</v>
      </c>
      <c r="F274" s="295">
        <v>175.62</v>
      </c>
      <c r="G274" s="264">
        <v>2107.44</v>
      </c>
      <c r="I274" s="259"/>
    </row>
    <row r="275" spans="1:9">
      <c r="A275" s="69"/>
      <c r="B275" s="7" t="s">
        <v>684</v>
      </c>
      <c r="C275" s="325" t="s">
        <v>665</v>
      </c>
      <c r="D275" s="263"/>
      <c r="E275" s="294"/>
      <c r="F275" s="295"/>
      <c r="G275" s="264"/>
    </row>
    <row r="276" spans="1:9" ht="22.5">
      <c r="A276" s="69"/>
      <c r="B276" s="7" t="s">
        <v>685</v>
      </c>
      <c r="C276" s="325" t="s">
        <v>666</v>
      </c>
      <c r="D276" s="263" t="s">
        <v>89</v>
      </c>
      <c r="E276" s="294">
        <v>20</v>
      </c>
      <c r="F276" s="295">
        <v>85.4</v>
      </c>
      <c r="G276" s="264">
        <v>1708</v>
      </c>
      <c r="I276" s="259"/>
    </row>
    <row r="277" spans="1:9" ht="22.5">
      <c r="A277" s="69"/>
      <c r="B277" s="7" t="s">
        <v>686</v>
      </c>
      <c r="C277" s="325" t="s">
        <v>667</v>
      </c>
      <c r="D277" s="263" t="s">
        <v>89</v>
      </c>
      <c r="E277" s="294">
        <v>10</v>
      </c>
      <c r="F277" s="295">
        <v>154.31</v>
      </c>
      <c r="G277" s="264">
        <v>1543.1</v>
      </c>
      <c r="I277" s="259"/>
    </row>
    <row r="278" spans="1:9" ht="22.5">
      <c r="A278" s="69"/>
      <c r="B278" s="7" t="s">
        <v>687</v>
      </c>
      <c r="C278" s="325" t="s">
        <v>668</v>
      </c>
      <c r="D278" s="263" t="s">
        <v>85</v>
      </c>
      <c r="E278" s="294">
        <v>606</v>
      </c>
      <c r="F278" s="295">
        <v>221.66</v>
      </c>
      <c r="G278" s="264">
        <v>134325.96</v>
      </c>
      <c r="I278" s="259"/>
    </row>
    <row r="279" spans="1:9" ht="22.5">
      <c r="A279" s="69"/>
      <c r="B279" s="7"/>
      <c r="C279" s="18" t="s">
        <v>669</v>
      </c>
      <c r="D279" s="263"/>
      <c r="E279" s="294"/>
      <c r="F279" s="295"/>
      <c r="G279" s="264"/>
      <c r="I279" s="259"/>
    </row>
    <row r="280" spans="1:9">
      <c r="A280" s="69"/>
      <c r="B280" s="7" t="s">
        <v>688</v>
      </c>
      <c r="C280" s="325" t="s">
        <v>670</v>
      </c>
      <c r="D280" s="263" t="s">
        <v>89</v>
      </c>
      <c r="E280" s="294">
        <v>50</v>
      </c>
      <c r="F280" s="295">
        <v>54.14</v>
      </c>
      <c r="G280" s="264">
        <v>2707</v>
      </c>
      <c r="I280" s="259"/>
    </row>
    <row r="281" spans="1:9" ht="22.5">
      <c r="A281" s="69"/>
      <c r="B281" s="7" t="s">
        <v>689</v>
      </c>
      <c r="C281" s="326" t="s">
        <v>671</v>
      </c>
      <c r="D281" s="263" t="s">
        <v>289</v>
      </c>
      <c r="E281" s="294">
        <v>8</v>
      </c>
      <c r="F281" s="295">
        <v>1852.77</v>
      </c>
      <c r="G281" s="264">
        <v>14822.16</v>
      </c>
    </row>
    <row r="282" spans="1:9">
      <c r="A282" s="69" t="s">
        <v>81</v>
      </c>
      <c r="B282" s="13"/>
      <c r="C282" s="37" t="s">
        <v>693</v>
      </c>
      <c r="D282" s="1"/>
      <c r="E282" s="296"/>
      <c r="F282" s="275"/>
      <c r="G282" s="43">
        <f>SUM(G264:G281)</f>
        <v>324643.61999999994</v>
      </c>
    </row>
    <row r="283" spans="1:9">
      <c r="A283" s="69"/>
      <c r="B283" s="13"/>
      <c r="C283" s="318"/>
      <c r="D283" s="1"/>
      <c r="E283" s="296"/>
      <c r="F283" s="275"/>
      <c r="G283" s="43"/>
    </row>
    <row r="284" spans="1:9">
      <c r="A284" s="69">
        <v>10</v>
      </c>
      <c r="B284" s="241">
        <v>10</v>
      </c>
      <c r="C284" s="331" t="s">
        <v>291</v>
      </c>
      <c r="D284" s="223"/>
      <c r="E284" s="242"/>
      <c r="F284" s="242"/>
      <c r="G284" s="224"/>
    </row>
    <row r="285" spans="1:9">
      <c r="A285" s="69"/>
      <c r="B285" s="13"/>
      <c r="C285" s="332" t="s">
        <v>292</v>
      </c>
      <c r="D285" s="15"/>
      <c r="E285" s="291"/>
      <c r="F285" s="291"/>
      <c r="G285" s="11"/>
    </row>
    <row r="286" spans="1:9">
      <c r="A286" s="69"/>
      <c r="B286" s="13"/>
      <c r="C286" s="318" t="s">
        <v>335</v>
      </c>
      <c r="D286" s="1"/>
      <c r="E286" s="296"/>
      <c r="F286" s="295"/>
      <c r="G286" s="131"/>
    </row>
    <row r="287" spans="1:9">
      <c r="A287" s="69"/>
      <c r="B287" s="13" t="s">
        <v>336</v>
      </c>
      <c r="C287" s="326" t="s">
        <v>337</v>
      </c>
      <c r="D287" s="1" t="s">
        <v>85</v>
      </c>
      <c r="E287" s="296">
        <f>50*40</f>
        <v>2000</v>
      </c>
      <c r="F287" s="280">
        <f>TRUNC((4.56/1.2031),2)</f>
        <v>3.79</v>
      </c>
      <c r="G287" s="130">
        <f>TRUNC(E287*F287,2)</f>
        <v>7580</v>
      </c>
    </row>
    <row r="288" spans="1:9">
      <c r="A288" s="69"/>
      <c r="B288" s="13"/>
      <c r="C288" s="326"/>
      <c r="D288" s="1"/>
      <c r="E288" s="296"/>
      <c r="F288" s="295"/>
      <c r="G288" s="131">
        <f>SUM(G287)</f>
        <v>7580</v>
      </c>
    </row>
    <row r="289" spans="1:7">
      <c r="A289" s="69"/>
      <c r="B289" s="13"/>
      <c r="C289" s="314" t="s">
        <v>338</v>
      </c>
      <c r="D289" s="15"/>
      <c r="E289" s="291"/>
      <c r="F289" s="291"/>
      <c r="G289" s="11"/>
    </row>
    <row r="290" spans="1:7" ht="22.5">
      <c r="A290" s="69"/>
      <c r="B290" s="13"/>
      <c r="C290" s="314" t="s">
        <v>635</v>
      </c>
      <c r="D290" s="15"/>
      <c r="E290" s="291"/>
      <c r="F290" s="291"/>
      <c r="G290" s="11"/>
    </row>
    <row r="291" spans="1:7">
      <c r="A291" s="69"/>
      <c r="B291" s="13"/>
      <c r="C291" s="326" t="s">
        <v>345</v>
      </c>
      <c r="D291" s="1" t="s">
        <v>85</v>
      </c>
      <c r="E291" s="296">
        <v>2</v>
      </c>
      <c r="F291" s="294">
        <f>TRUNC(774.47*0.4,2)</f>
        <v>309.77999999999997</v>
      </c>
      <c r="G291" s="130">
        <f>TRUNC(E291*F291,2)</f>
        <v>619.55999999999995</v>
      </c>
    </row>
    <row r="292" spans="1:7">
      <c r="A292" s="69"/>
      <c r="B292" s="13"/>
      <c r="C292" s="326" t="s">
        <v>346</v>
      </c>
      <c r="D292" s="1" t="s">
        <v>85</v>
      </c>
      <c r="E292" s="296">
        <v>20</v>
      </c>
      <c r="F292" s="294">
        <f>TRUNC(774.47*0.6,2)</f>
        <v>464.68</v>
      </c>
      <c r="G292" s="130">
        <f t="shared" ref="G292:G297" si="13">TRUNC(E292*F292,2)</f>
        <v>9293.6</v>
      </c>
    </row>
    <row r="293" spans="1:7">
      <c r="A293" s="69"/>
      <c r="B293" s="13"/>
      <c r="C293" s="326" t="s">
        <v>329</v>
      </c>
      <c r="D293" s="1" t="s">
        <v>85</v>
      </c>
      <c r="E293" s="296">
        <v>12</v>
      </c>
      <c r="F293" s="294">
        <f>TRUNC(774.47*0.4,2)</f>
        <v>309.77999999999997</v>
      </c>
      <c r="G293" s="130">
        <f t="shared" si="13"/>
        <v>3717.36</v>
      </c>
    </row>
    <row r="294" spans="1:7">
      <c r="A294" s="69"/>
      <c r="B294" s="13"/>
      <c r="C294" s="326" t="s">
        <v>330</v>
      </c>
      <c r="D294" s="1" t="s">
        <v>85</v>
      </c>
      <c r="E294" s="296">
        <v>20</v>
      </c>
      <c r="F294" s="294">
        <f>TRUNC(774.47*0.4,2)</f>
        <v>309.77999999999997</v>
      </c>
      <c r="G294" s="130">
        <f t="shared" si="13"/>
        <v>6195.6</v>
      </c>
    </row>
    <row r="295" spans="1:7">
      <c r="A295" s="69"/>
      <c r="B295" s="13"/>
      <c r="C295" s="326" t="s">
        <v>331</v>
      </c>
      <c r="D295" s="1" t="s">
        <v>85</v>
      </c>
      <c r="E295" s="296">
        <v>20</v>
      </c>
      <c r="F295" s="294">
        <f>TRUNC(774.47*0.4,2)</f>
        <v>309.77999999999997</v>
      </c>
      <c r="G295" s="130">
        <f>TRUNC(E295*F295,2)</f>
        <v>6195.6</v>
      </c>
    </row>
    <row r="296" spans="1:7">
      <c r="A296" s="69"/>
      <c r="B296" s="13"/>
      <c r="C296" s="326" t="s">
        <v>332</v>
      </c>
      <c r="D296" s="1" t="s">
        <v>85</v>
      </c>
      <c r="E296" s="296">
        <v>60</v>
      </c>
      <c r="F296" s="294">
        <f>TRUNC(774.47*0.3,2)</f>
        <v>232.34</v>
      </c>
      <c r="G296" s="130">
        <f t="shared" si="13"/>
        <v>13940.4</v>
      </c>
    </row>
    <row r="297" spans="1:7">
      <c r="A297" s="69"/>
      <c r="B297" s="13"/>
      <c r="C297" s="326" t="s">
        <v>333</v>
      </c>
      <c r="D297" s="1" t="s">
        <v>85</v>
      </c>
      <c r="E297" s="296">
        <v>20</v>
      </c>
      <c r="F297" s="294">
        <f>TRUNC(774.47*0.4,2)</f>
        <v>309.77999999999997</v>
      </c>
      <c r="G297" s="130">
        <f t="shared" si="13"/>
        <v>6195.6</v>
      </c>
    </row>
    <row r="298" spans="1:7">
      <c r="A298" s="69"/>
      <c r="B298" s="13"/>
      <c r="C298" s="326" t="s">
        <v>334</v>
      </c>
      <c r="D298" s="15" t="s">
        <v>85</v>
      </c>
      <c r="E298" s="296">
        <v>30</v>
      </c>
      <c r="F298" s="294">
        <f>TRUNC(774.47*0.5,2)</f>
        <v>387.23</v>
      </c>
      <c r="G298" s="130">
        <f>TRUNC(E298*F298,2)</f>
        <v>11616.9</v>
      </c>
    </row>
    <row r="299" spans="1:7">
      <c r="A299" s="69"/>
      <c r="B299" s="13"/>
      <c r="C299" s="318" t="s">
        <v>288</v>
      </c>
      <c r="D299" s="1"/>
      <c r="E299" s="296"/>
      <c r="F299" s="295"/>
      <c r="G299" s="131">
        <f>SUM(G291:G298)</f>
        <v>57774.62</v>
      </c>
    </row>
    <row r="300" spans="1:7">
      <c r="A300" s="69"/>
      <c r="B300" s="13"/>
      <c r="C300" s="318" t="s">
        <v>339</v>
      </c>
      <c r="D300" s="1"/>
      <c r="E300" s="296"/>
      <c r="F300" s="295"/>
      <c r="G300" s="131"/>
    </row>
    <row r="301" spans="1:7">
      <c r="A301" s="69"/>
      <c r="B301" s="13"/>
      <c r="C301" s="326" t="s">
        <v>294</v>
      </c>
      <c r="D301" s="1" t="s">
        <v>289</v>
      </c>
      <c r="E301" s="296">
        <v>4</v>
      </c>
      <c r="F301" s="294">
        <v>1321.31</v>
      </c>
      <c r="G301" s="130">
        <f>TRUNC(E301*F301,2)</f>
        <v>5285.24</v>
      </c>
    </row>
    <row r="302" spans="1:7">
      <c r="A302" s="69"/>
      <c r="B302" s="13"/>
      <c r="C302" s="326" t="s">
        <v>295</v>
      </c>
      <c r="D302" s="1" t="s">
        <v>289</v>
      </c>
      <c r="E302" s="296">
        <v>8</v>
      </c>
      <c r="F302" s="294">
        <v>2300.4</v>
      </c>
      <c r="G302" s="130">
        <f>TRUNC(E302*F302,2)</f>
        <v>18403.2</v>
      </c>
    </row>
    <row r="303" spans="1:7">
      <c r="A303" s="69"/>
      <c r="B303" s="13"/>
      <c r="C303" s="318" t="s">
        <v>288</v>
      </c>
      <c r="D303" s="1"/>
      <c r="E303" s="296"/>
      <c r="F303" s="295"/>
      <c r="G303" s="131">
        <f>SUM(G301:G302)</f>
        <v>23688.440000000002</v>
      </c>
    </row>
    <row r="304" spans="1:7">
      <c r="A304" s="69"/>
      <c r="B304" s="13"/>
      <c r="C304" s="318" t="s">
        <v>340</v>
      </c>
      <c r="D304" s="1"/>
      <c r="E304" s="296"/>
      <c r="F304" s="295"/>
      <c r="G304" s="131"/>
    </row>
    <row r="305" spans="1:7">
      <c r="A305" s="69"/>
      <c r="B305" s="13"/>
      <c r="C305" s="326" t="s">
        <v>293</v>
      </c>
      <c r="D305" s="1" t="s">
        <v>289</v>
      </c>
      <c r="E305" s="296">
        <v>8</v>
      </c>
      <c r="F305" s="297">
        <v>577.33000000000004</v>
      </c>
      <c r="G305" s="130">
        <f>TRUNC(E305*F305,2)</f>
        <v>4618.6400000000003</v>
      </c>
    </row>
    <row r="306" spans="1:7">
      <c r="A306" s="69"/>
      <c r="B306" s="13"/>
      <c r="C306" s="318" t="s">
        <v>288</v>
      </c>
      <c r="D306" s="1"/>
      <c r="E306" s="296"/>
      <c r="F306" s="295"/>
      <c r="G306" s="131">
        <f>SUM(G305:G305)</f>
        <v>4618.6400000000003</v>
      </c>
    </row>
    <row r="307" spans="1:7">
      <c r="A307" s="69"/>
      <c r="B307" s="13"/>
      <c r="C307" s="318" t="s">
        <v>341</v>
      </c>
      <c r="D307" s="1"/>
      <c r="E307" s="296"/>
      <c r="F307" s="295"/>
      <c r="G307" s="131"/>
    </row>
    <row r="308" spans="1:7">
      <c r="A308" s="69"/>
      <c r="B308" s="13"/>
      <c r="C308" s="326" t="s">
        <v>296</v>
      </c>
      <c r="D308" s="1" t="s">
        <v>289</v>
      </c>
      <c r="E308" s="296">
        <v>8</v>
      </c>
      <c r="F308" s="294">
        <f>2772.39*1</f>
        <v>2772.39</v>
      </c>
      <c r="G308" s="130">
        <f>TRUNC(E308*F308,2)</f>
        <v>22179.119999999999</v>
      </c>
    </row>
    <row r="309" spans="1:7">
      <c r="A309" s="69"/>
      <c r="B309" s="13"/>
      <c r="C309" s="326" t="s">
        <v>297</v>
      </c>
      <c r="D309" s="1" t="s">
        <v>289</v>
      </c>
      <c r="E309" s="296">
        <v>8</v>
      </c>
      <c r="F309" s="294">
        <f>3942.63*1</f>
        <v>3942.63</v>
      </c>
      <c r="G309" s="130">
        <f>TRUNC(E309*F309,2)</f>
        <v>31541.040000000001</v>
      </c>
    </row>
    <row r="310" spans="1:7">
      <c r="A310" s="69"/>
      <c r="B310" s="13"/>
      <c r="C310" s="318" t="s">
        <v>288</v>
      </c>
      <c r="D310" s="1"/>
      <c r="E310" s="296"/>
      <c r="F310" s="295"/>
      <c r="G310" s="131">
        <f>SUM(G308:G309)</f>
        <v>53720.160000000003</v>
      </c>
    </row>
    <row r="311" spans="1:7">
      <c r="A311" s="69"/>
      <c r="B311" s="13"/>
      <c r="C311" s="333" t="s">
        <v>298</v>
      </c>
      <c r="D311" s="1"/>
      <c r="E311" s="296"/>
      <c r="F311" s="295"/>
      <c r="G311" s="131"/>
    </row>
    <row r="312" spans="1:7">
      <c r="A312" s="69"/>
      <c r="B312" s="13"/>
      <c r="C312" s="314" t="s">
        <v>299</v>
      </c>
      <c r="D312" s="15"/>
      <c r="E312" s="291"/>
      <c r="F312" s="291"/>
      <c r="G312" s="11"/>
    </row>
    <row r="313" spans="1:7">
      <c r="A313" s="69"/>
      <c r="B313" s="13" t="s">
        <v>206</v>
      </c>
      <c r="C313" s="326" t="s">
        <v>300</v>
      </c>
      <c r="D313" s="1" t="s">
        <v>287</v>
      </c>
      <c r="E313" s="296">
        <f>44*8</f>
        <v>352</v>
      </c>
      <c r="F313" s="295">
        <f>VLOOKUP(B313,MÃODEOBRA!A:D,4,FALSE)</f>
        <v>11.16</v>
      </c>
      <c r="G313" s="130">
        <f>TRUNC(E313*F313,2)</f>
        <v>3928.32</v>
      </c>
    </row>
    <row r="314" spans="1:7">
      <c r="A314" s="69"/>
      <c r="B314" s="13" t="s">
        <v>212</v>
      </c>
      <c r="C314" s="326" t="s">
        <v>301</v>
      </c>
      <c r="D314" s="1" t="s">
        <v>287</v>
      </c>
      <c r="E314" s="296">
        <f>44*8</f>
        <v>352</v>
      </c>
      <c r="F314" s="295">
        <f>VLOOKUP(B314,MÃODEOBRA!A:D,4,FALSE)</f>
        <v>11.16</v>
      </c>
      <c r="G314" s="130">
        <f t="shared" ref="G314:G319" si="14">TRUNC(E314*F314,2)</f>
        <v>3928.32</v>
      </c>
    </row>
    <row r="315" spans="1:7">
      <c r="A315" s="69"/>
      <c r="B315" s="13" t="s">
        <v>210</v>
      </c>
      <c r="C315" s="326" t="s">
        <v>302</v>
      </c>
      <c r="D315" s="1" t="s">
        <v>287</v>
      </c>
      <c r="E315" s="296">
        <f>44*8</f>
        <v>352</v>
      </c>
      <c r="F315" s="295">
        <f>VLOOKUP(B315,MÃODEOBRA!A:D,4,FALSE)</f>
        <v>11.16</v>
      </c>
      <c r="G315" s="130">
        <f t="shared" si="14"/>
        <v>3928.32</v>
      </c>
    </row>
    <row r="316" spans="1:7">
      <c r="A316" s="69"/>
      <c r="B316" s="13" t="s">
        <v>221</v>
      </c>
      <c r="C316" s="326" t="s">
        <v>303</v>
      </c>
      <c r="D316" s="1" t="s">
        <v>287</v>
      </c>
      <c r="E316" s="296">
        <f>88*8</f>
        <v>704</v>
      </c>
      <c r="F316" s="295">
        <f>VLOOKUP(B316,MÃODEOBRA!A:D,4,FALSE)</f>
        <v>7.91</v>
      </c>
      <c r="G316" s="130">
        <f t="shared" si="14"/>
        <v>5568.64</v>
      </c>
    </row>
    <row r="317" spans="1:7">
      <c r="A317" s="69"/>
      <c r="B317" s="13" t="s">
        <v>217</v>
      </c>
      <c r="C317" s="326" t="s">
        <v>304</v>
      </c>
      <c r="D317" s="1" t="s">
        <v>287</v>
      </c>
      <c r="E317" s="296">
        <f>44*8</f>
        <v>352</v>
      </c>
      <c r="F317" s="295">
        <f>VLOOKUP(B317,MÃODEOBRA!A:D,4,FALSE)</f>
        <v>11.16</v>
      </c>
      <c r="G317" s="130">
        <f>TRUNC(E317*F317,2)</f>
        <v>3928.32</v>
      </c>
    </row>
    <row r="318" spans="1:7">
      <c r="A318" s="69"/>
      <c r="B318" s="13" t="s">
        <v>208</v>
      </c>
      <c r="C318" s="326" t="s">
        <v>305</v>
      </c>
      <c r="D318" s="1" t="s">
        <v>287</v>
      </c>
      <c r="E318" s="296">
        <f>44*8</f>
        <v>352</v>
      </c>
      <c r="F318" s="295">
        <f>VLOOKUP(B318,MÃODEOBRA!A:D,4,FALSE)</f>
        <v>11.16</v>
      </c>
      <c r="G318" s="130">
        <f>TRUNC(E318*F318,2)</f>
        <v>3928.32</v>
      </c>
    </row>
    <row r="319" spans="1:7">
      <c r="A319" s="69"/>
      <c r="B319" s="13" t="s">
        <v>228</v>
      </c>
      <c r="C319" s="326" t="s">
        <v>306</v>
      </c>
      <c r="D319" s="1" t="s">
        <v>287</v>
      </c>
      <c r="E319" s="296">
        <f>220*8</f>
        <v>1760</v>
      </c>
      <c r="F319" s="295">
        <f>VLOOKUP(B319,MÃODEOBRA!A:D,4,FALSE)</f>
        <v>5.6099999999999994</v>
      </c>
      <c r="G319" s="130">
        <f t="shared" si="14"/>
        <v>9873.6</v>
      </c>
    </row>
    <row r="320" spans="1:7">
      <c r="A320" s="69"/>
      <c r="B320" s="13" t="s">
        <v>222</v>
      </c>
      <c r="C320" s="326" t="s">
        <v>342</v>
      </c>
      <c r="D320" s="1" t="s">
        <v>287</v>
      </c>
      <c r="E320" s="296">
        <f>220*8</f>
        <v>1760</v>
      </c>
      <c r="F320" s="295">
        <f>VLOOKUP(B320,MÃODEOBRA!A:D,4,FALSE)</f>
        <v>5.6099999999999994</v>
      </c>
      <c r="G320" s="130">
        <f>TRUNC(E320*F320,2)</f>
        <v>9873.6</v>
      </c>
    </row>
    <row r="321" spans="1:7">
      <c r="A321" s="69"/>
      <c r="B321" s="13"/>
      <c r="C321" s="318" t="s">
        <v>288</v>
      </c>
      <c r="D321" s="1"/>
      <c r="E321" s="296"/>
      <c r="F321" s="295"/>
      <c r="G321" s="131">
        <f>SUM(G313:G320)</f>
        <v>44957.440000000002</v>
      </c>
    </row>
    <row r="322" spans="1:7">
      <c r="A322" s="69"/>
      <c r="B322" s="228"/>
      <c r="C322" s="314" t="s">
        <v>347</v>
      </c>
      <c r="D322" s="15"/>
      <c r="E322" s="291"/>
      <c r="F322" s="291"/>
      <c r="G322" s="11"/>
    </row>
    <row r="323" spans="1:7">
      <c r="A323" s="69"/>
      <c r="B323" s="13"/>
      <c r="C323" s="326" t="s">
        <v>307</v>
      </c>
      <c r="D323" s="1" t="s">
        <v>290</v>
      </c>
      <c r="E323" s="296">
        <v>1</v>
      </c>
      <c r="F323" s="295">
        <v>1500</v>
      </c>
      <c r="G323" s="130">
        <f>TRUNC(E323*F323,2)</f>
        <v>1500</v>
      </c>
    </row>
    <row r="324" spans="1:7">
      <c r="A324" s="69"/>
      <c r="B324" s="13"/>
      <c r="C324" s="326" t="s">
        <v>308</v>
      </c>
      <c r="D324" s="1" t="s">
        <v>289</v>
      </c>
      <c r="E324" s="296">
        <v>8</v>
      </c>
      <c r="F324" s="295">
        <v>1500</v>
      </c>
      <c r="G324" s="130">
        <f>TRUNC(E324*F324,2)</f>
        <v>12000</v>
      </c>
    </row>
    <row r="325" spans="1:7">
      <c r="A325" s="69"/>
      <c r="B325" s="13"/>
      <c r="C325" s="326" t="s">
        <v>309</v>
      </c>
      <c r="D325" s="1" t="s">
        <v>89</v>
      </c>
      <c r="E325" s="296">
        <v>1</v>
      </c>
      <c r="F325" s="295">
        <v>200</v>
      </c>
      <c r="G325" s="130">
        <f>TRUNC(E325*F325,2)</f>
        <v>200</v>
      </c>
    </row>
    <row r="326" spans="1:7">
      <c r="A326" s="69"/>
      <c r="B326" s="13"/>
      <c r="C326" s="326" t="s">
        <v>310</v>
      </c>
      <c r="D326" s="1" t="s">
        <v>289</v>
      </c>
      <c r="E326" s="296">
        <v>8</v>
      </c>
      <c r="F326" s="295">
        <v>1000</v>
      </c>
      <c r="G326" s="130">
        <f>TRUNC(E326*F326,2)</f>
        <v>8000</v>
      </c>
    </row>
    <row r="327" spans="1:7">
      <c r="A327" s="69"/>
      <c r="B327" s="13"/>
      <c r="C327" s="326" t="s">
        <v>311</v>
      </c>
      <c r="D327" s="1" t="s">
        <v>289</v>
      </c>
      <c r="E327" s="296">
        <v>8</v>
      </c>
      <c r="F327" s="295">
        <v>500</v>
      </c>
      <c r="G327" s="130">
        <f>TRUNC(E327*F327,2)</f>
        <v>4000</v>
      </c>
    </row>
    <row r="328" spans="1:7">
      <c r="A328" s="69"/>
      <c r="B328" s="13"/>
      <c r="C328" s="318" t="s">
        <v>288</v>
      </c>
      <c r="D328" s="1"/>
      <c r="E328" s="296"/>
      <c r="F328" s="295"/>
      <c r="G328" s="131">
        <f>SUM(G323:G327)</f>
        <v>25700</v>
      </c>
    </row>
    <row r="329" spans="1:7">
      <c r="A329" s="69"/>
      <c r="B329" s="228"/>
      <c r="C329" s="314" t="s">
        <v>312</v>
      </c>
      <c r="D329" s="15"/>
      <c r="E329" s="291"/>
      <c r="F329" s="291"/>
      <c r="G329" s="11"/>
    </row>
    <row r="330" spans="1:7">
      <c r="A330" s="69"/>
      <c r="B330" s="13" t="s">
        <v>343</v>
      </c>
      <c r="C330" s="334" t="s">
        <v>344</v>
      </c>
      <c r="D330" s="1" t="s">
        <v>85</v>
      </c>
      <c r="E330" s="296">
        <f>180*2.5</f>
        <v>450</v>
      </c>
      <c r="F330" s="280">
        <f>TRUNC((37.12/1.2031),2)</f>
        <v>30.85</v>
      </c>
      <c r="G330" s="130">
        <f>TRUNC(E330*F330,2)</f>
        <v>13882.5</v>
      </c>
    </row>
    <row r="331" spans="1:7">
      <c r="A331" s="69"/>
      <c r="B331" s="13"/>
      <c r="C331" s="326" t="s">
        <v>313</v>
      </c>
      <c r="D331" s="1" t="s">
        <v>289</v>
      </c>
      <c r="E331" s="296">
        <v>8</v>
      </c>
      <c r="F331" s="295">
        <v>1000</v>
      </c>
      <c r="G331" s="130">
        <f>TRUNC(E331*F331,2)</f>
        <v>8000</v>
      </c>
    </row>
    <row r="332" spans="1:7">
      <c r="A332" s="69"/>
      <c r="B332" s="13"/>
      <c r="C332" s="318" t="s">
        <v>288</v>
      </c>
      <c r="D332" s="1"/>
      <c r="E332" s="296"/>
      <c r="F332" s="295"/>
      <c r="G332" s="131">
        <f>SUM(G330:G331)</f>
        <v>21882.5</v>
      </c>
    </row>
    <row r="333" spans="1:7">
      <c r="A333" s="69"/>
      <c r="B333" s="228"/>
      <c r="C333" s="314" t="s">
        <v>314</v>
      </c>
      <c r="D333" s="15"/>
      <c r="E333" s="291"/>
      <c r="F333" s="291"/>
      <c r="G333" s="11"/>
    </row>
    <row r="334" spans="1:7">
      <c r="A334" s="69"/>
      <c r="B334" s="13"/>
      <c r="C334" s="326" t="s">
        <v>315</v>
      </c>
      <c r="D334" s="1" t="s">
        <v>287</v>
      </c>
      <c r="E334" s="296">
        <f>44*8</f>
        <v>352</v>
      </c>
      <c r="F334" s="297">
        <v>81.45</v>
      </c>
      <c r="G334" s="130">
        <f>TRUNC(E334*F334,2)</f>
        <v>28670.400000000001</v>
      </c>
    </row>
    <row r="335" spans="1:7">
      <c r="A335" s="69"/>
      <c r="B335" s="13"/>
      <c r="C335" s="326" t="s">
        <v>577</v>
      </c>
      <c r="D335" s="1" t="s">
        <v>287</v>
      </c>
      <c r="E335" s="296">
        <f>44*8</f>
        <v>352</v>
      </c>
      <c r="F335" s="297">
        <v>79.38</v>
      </c>
      <c r="G335" s="130">
        <f>TRUNC(E335*F335,2)</f>
        <v>27941.759999999998</v>
      </c>
    </row>
    <row r="336" spans="1:7">
      <c r="A336" s="69"/>
      <c r="B336" s="13"/>
      <c r="C336" s="326" t="s">
        <v>552</v>
      </c>
      <c r="D336" s="1" t="s">
        <v>287</v>
      </c>
      <c r="E336" s="296">
        <f>44*8</f>
        <v>352</v>
      </c>
      <c r="F336" s="297">
        <v>103.47</v>
      </c>
      <c r="G336" s="130">
        <f>TRUNC(E336*F336,2)</f>
        <v>36421.440000000002</v>
      </c>
    </row>
    <row r="337" spans="1:7">
      <c r="A337" s="69"/>
      <c r="B337" s="13"/>
      <c r="C337" s="37" t="s">
        <v>288</v>
      </c>
      <c r="D337" s="1"/>
      <c r="E337" s="296"/>
      <c r="F337" s="295"/>
      <c r="G337" s="131">
        <f>SUM(G334:G336)</f>
        <v>93033.600000000006</v>
      </c>
    </row>
    <row r="338" spans="1:7">
      <c r="A338" s="69"/>
      <c r="B338" s="13"/>
      <c r="C338" s="37" t="s">
        <v>694</v>
      </c>
      <c r="D338" s="1"/>
      <c r="E338" s="296"/>
      <c r="F338" s="275"/>
      <c r="G338" s="43">
        <f>SUM(G288+G299+G303+G306+G310+G321,G328,G332,G337)</f>
        <v>332955.40000000002</v>
      </c>
    </row>
    <row r="339" spans="1:7">
      <c r="A339" s="69" t="s">
        <v>316</v>
      </c>
      <c r="B339" s="13"/>
      <c r="C339" s="37" t="s">
        <v>695</v>
      </c>
      <c r="D339" s="1"/>
      <c r="E339" s="274"/>
      <c r="F339" s="275"/>
      <c r="G339" s="43">
        <f>ROUND(G338*1.2031,2)</f>
        <v>400578.64</v>
      </c>
    </row>
    <row r="340" spans="1:7">
      <c r="A340" s="69"/>
      <c r="B340" s="13"/>
      <c r="C340" s="37"/>
      <c r="D340" s="1"/>
      <c r="E340" s="274"/>
      <c r="F340" s="275"/>
      <c r="G340" s="43"/>
    </row>
    <row r="341" spans="1:7">
      <c r="A341" s="42"/>
      <c r="B341" s="13"/>
      <c r="C341" s="37" t="s">
        <v>92</v>
      </c>
      <c r="D341" s="16"/>
      <c r="E341" s="298"/>
      <c r="F341" s="275"/>
      <c r="G341" s="43">
        <f>SUM(G22,G56,G97,G114,G129,G152,G226,G260,G282,G339)+'Ilum mão obra'!K45</f>
        <v>6712526.3839999987</v>
      </c>
    </row>
    <row r="342" spans="1:7">
      <c r="A342" s="45"/>
      <c r="B342" s="13"/>
      <c r="C342" s="335"/>
      <c r="D342" s="16"/>
      <c r="E342" s="298"/>
      <c r="F342" s="230"/>
      <c r="G342" s="43"/>
    </row>
    <row r="343" spans="1:7">
      <c r="A343" s="45"/>
      <c r="B343" s="13"/>
      <c r="C343" s="46"/>
      <c r="D343" s="16"/>
      <c r="E343" s="298"/>
      <c r="F343" s="275"/>
      <c r="G343" s="43"/>
    </row>
    <row r="344" spans="1:7">
      <c r="A344" s="45"/>
      <c r="B344" s="13"/>
      <c r="C344" s="232"/>
      <c r="D344" s="16"/>
      <c r="E344" s="298"/>
      <c r="F344" s="275"/>
      <c r="G344" s="43"/>
    </row>
    <row r="345" spans="1:7">
      <c r="A345" s="45"/>
      <c r="B345" s="13"/>
      <c r="C345" s="232"/>
      <c r="D345" s="16"/>
      <c r="E345" s="298"/>
      <c r="F345" s="275"/>
      <c r="G345" s="43"/>
    </row>
    <row r="346" spans="1:7">
      <c r="A346" s="45"/>
      <c r="B346" s="13"/>
      <c r="C346" s="232"/>
      <c r="D346" s="16"/>
      <c r="E346" s="298"/>
      <c r="F346" s="275"/>
      <c r="G346" s="43"/>
    </row>
    <row r="347" spans="1:7">
      <c r="A347" s="45"/>
      <c r="B347" s="13"/>
      <c r="C347" s="232"/>
      <c r="D347" s="16"/>
      <c r="E347" s="298"/>
      <c r="F347" s="275"/>
      <c r="G347" s="43"/>
    </row>
    <row r="348" spans="1:7">
      <c r="A348" s="45"/>
      <c r="B348" s="13"/>
      <c r="C348" s="232"/>
      <c r="D348" s="16"/>
      <c r="E348" s="298"/>
      <c r="F348" s="275"/>
      <c r="G348" s="43"/>
    </row>
    <row r="349" spans="1:7">
      <c r="A349" s="45"/>
      <c r="B349" s="13"/>
      <c r="C349" s="232"/>
      <c r="D349" s="16"/>
      <c r="E349" s="298"/>
      <c r="F349" s="275"/>
      <c r="G349" s="43"/>
    </row>
    <row r="350" spans="1:7">
      <c r="A350" s="45"/>
      <c r="B350" s="13"/>
      <c r="C350" s="232"/>
      <c r="D350" s="16"/>
      <c r="E350" s="298"/>
      <c r="F350" s="275"/>
      <c r="G350" s="43"/>
    </row>
    <row r="351" spans="1:7">
      <c r="A351" s="45"/>
      <c r="B351" s="13"/>
      <c r="C351" s="232"/>
      <c r="D351" s="16"/>
      <c r="E351" s="298"/>
      <c r="F351" s="275"/>
      <c r="G351" s="43"/>
    </row>
    <row r="352" spans="1:7">
      <c r="A352" s="45"/>
      <c r="B352" s="13"/>
      <c r="C352" s="232"/>
      <c r="D352" s="16"/>
      <c r="E352" s="298"/>
      <c r="F352" s="275"/>
      <c r="G352" s="43"/>
    </row>
    <row r="353" spans="1:7">
      <c r="A353" s="45"/>
      <c r="B353" s="13"/>
      <c r="C353" s="232"/>
      <c r="D353" s="16"/>
      <c r="E353" s="298"/>
      <c r="F353" s="275"/>
      <c r="G353" s="43"/>
    </row>
    <row r="354" spans="1:7">
      <c r="A354" s="45"/>
      <c r="B354" s="13"/>
      <c r="C354" s="232"/>
      <c r="D354" s="16"/>
      <c r="E354" s="298"/>
      <c r="F354" s="275"/>
      <c r="G354" s="43"/>
    </row>
    <row r="355" spans="1:7">
      <c r="A355" s="45"/>
      <c r="B355" s="13"/>
      <c r="C355" s="232"/>
      <c r="D355" s="16"/>
      <c r="E355" s="298"/>
      <c r="F355" s="275"/>
      <c r="G355" s="43"/>
    </row>
    <row r="356" spans="1:7">
      <c r="A356" s="45"/>
      <c r="B356" s="13"/>
      <c r="C356" s="232"/>
      <c r="D356" s="16"/>
      <c r="E356" s="298"/>
      <c r="F356" s="275"/>
      <c r="G356" s="43"/>
    </row>
    <row r="357" spans="1:7">
      <c r="A357" s="45"/>
      <c r="B357" s="13"/>
      <c r="C357" s="232"/>
      <c r="D357" s="16"/>
      <c r="E357" s="298"/>
      <c r="F357" s="275"/>
      <c r="G357" s="43"/>
    </row>
    <row r="358" spans="1:7">
      <c r="A358" s="45"/>
      <c r="B358" s="13"/>
      <c r="C358" s="232"/>
      <c r="D358" s="16"/>
      <c r="E358" s="298"/>
      <c r="F358" s="275"/>
      <c r="G358" s="43"/>
    </row>
    <row r="359" spans="1:7">
      <c r="A359" s="45"/>
      <c r="B359" s="13"/>
      <c r="C359" s="232"/>
      <c r="D359" s="16"/>
      <c r="E359" s="298"/>
      <c r="F359" s="275"/>
      <c r="G359" s="43"/>
    </row>
    <row r="360" spans="1:7">
      <c r="A360" s="45"/>
      <c r="B360" s="13"/>
      <c r="C360" s="232"/>
      <c r="D360" s="16"/>
      <c r="E360" s="298"/>
      <c r="F360" s="275"/>
      <c r="G360" s="43"/>
    </row>
    <row r="361" spans="1:7">
      <c r="A361" s="45"/>
      <c r="B361" s="13"/>
      <c r="C361" s="232"/>
      <c r="D361" s="16"/>
      <c r="E361" s="298"/>
      <c r="F361" s="275"/>
      <c r="G361" s="43"/>
    </row>
    <row r="362" spans="1:7">
      <c r="A362" s="45"/>
      <c r="B362" s="13"/>
      <c r="C362" s="232"/>
      <c r="D362" s="16"/>
      <c r="E362" s="298"/>
      <c r="F362" s="275"/>
      <c r="G362" s="43"/>
    </row>
    <row r="363" spans="1:7">
      <c r="A363" s="45"/>
      <c r="B363" s="13"/>
      <c r="C363" s="232"/>
      <c r="D363" s="16"/>
      <c r="E363" s="298"/>
      <c r="F363" s="275"/>
      <c r="G363" s="43"/>
    </row>
    <row r="364" spans="1:7">
      <c r="A364" s="45"/>
      <c r="B364" s="13"/>
      <c r="C364" s="232"/>
      <c r="D364" s="16"/>
      <c r="E364" s="298"/>
      <c r="F364" s="275"/>
      <c r="G364" s="43"/>
    </row>
    <row r="365" spans="1:7">
      <c r="A365" s="45"/>
      <c r="B365" s="13"/>
      <c r="C365" s="232"/>
      <c r="D365" s="16"/>
      <c r="E365" s="298"/>
      <c r="F365" s="275"/>
      <c r="G365" s="43"/>
    </row>
    <row r="366" spans="1:7">
      <c r="A366" s="45"/>
      <c r="B366" s="13"/>
      <c r="C366" s="232"/>
      <c r="D366" s="16"/>
      <c r="E366" s="298"/>
      <c r="F366" s="275"/>
      <c r="G366" s="43"/>
    </row>
    <row r="367" spans="1:7">
      <c r="A367" s="45"/>
      <c r="B367" s="13"/>
      <c r="C367" s="232"/>
      <c r="D367" s="16"/>
      <c r="E367" s="298"/>
      <c r="F367" s="275"/>
      <c r="G367" s="43"/>
    </row>
    <row r="368" spans="1:7">
      <c r="A368" s="65"/>
      <c r="B368" s="128"/>
      <c r="C368" s="336"/>
      <c r="D368" s="39"/>
      <c r="E368" s="291"/>
      <c r="F368" s="275"/>
      <c r="G368" s="43"/>
    </row>
  </sheetData>
  <mergeCells count="7">
    <mergeCell ref="B1:G1"/>
    <mergeCell ref="A2:A3"/>
    <mergeCell ref="B2:B3"/>
    <mergeCell ref="C2:C3"/>
    <mergeCell ref="D2:D3"/>
    <mergeCell ref="E2:E3"/>
    <mergeCell ref="F2:G2"/>
  </mergeCells>
  <conditionalFormatting sqref="C124:E124 C112:D113 C111:E111 C109:E109 C59:E60 C62:E86 D101 C13 E41:E50 E52:E55">
    <cfRule type="cellIs" dxfId="1" priority="51" stopIfTrue="1" operator="equal">
      <formula>0</formula>
    </cfRule>
  </conditionalFormatting>
  <conditionalFormatting sqref="F107">
    <cfRule type="cellIs" dxfId="0" priority="1" stopIfTrue="1" operator="equal">
      <formula>0</formula>
    </cfRule>
  </conditionalFormatting>
  <pageMargins left="0.98425196850393704" right="0.19685039370078741" top="0.98425196850393704" bottom="0.78740157480314965" header="0.51181102362204722" footer="0.51181102362204722"/>
  <pageSetup paperSize="9" scale="80" orientation="portrait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zoomScaleSheetLayoutView="100" workbookViewId="0">
      <selection activeCell="C16" sqref="C16"/>
    </sheetView>
  </sheetViews>
  <sheetFormatPr defaultRowHeight="19.5" customHeight="1"/>
  <cols>
    <col min="1" max="1" width="9.140625" style="170"/>
    <col min="2" max="2" width="11.7109375" style="180" customWidth="1"/>
    <col min="3" max="3" width="50.7109375" style="181" customWidth="1"/>
    <col min="4" max="4" width="5.7109375" style="182" customWidth="1"/>
    <col min="5" max="6" width="8.7109375" style="183" customWidth="1"/>
    <col min="7" max="7" width="8.7109375" style="184" customWidth="1"/>
    <col min="8" max="9" width="8.7109375" style="183" customWidth="1"/>
    <col min="10" max="10" width="8.7109375" style="184" customWidth="1"/>
    <col min="11" max="11" width="11.85546875" style="185" bestFit="1" customWidth="1"/>
    <col min="12" max="12" width="8.7109375" style="173" customWidth="1"/>
    <col min="13" max="13" width="12.7109375" style="170" bestFit="1" customWidth="1"/>
    <col min="14" max="14" width="11.7109375" style="171" bestFit="1" customWidth="1"/>
    <col min="15" max="16384" width="9.140625" style="170"/>
  </cols>
  <sheetData>
    <row r="1" spans="2:16" s="146" customFormat="1" ht="19.5" customHeight="1">
      <c r="B1" s="195"/>
      <c r="C1" s="196"/>
      <c r="D1" s="186"/>
      <c r="E1" s="405" t="s">
        <v>493</v>
      </c>
      <c r="F1" s="405" t="s">
        <v>494</v>
      </c>
      <c r="G1" s="187" t="s">
        <v>495</v>
      </c>
      <c r="H1" s="405" t="s">
        <v>496</v>
      </c>
      <c r="I1" s="405" t="s">
        <v>497</v>
      </c>
      <c r="J1" s="187" t="s">
        <v>495</v>
      </c>
      <c r="K1" s="188"/>
      <c r="L1" s="145"/>
      <c r="N1" s="147"/>
    </row>
    <row r="2" spans="2:16" s="146" customFormat="1" ht="19.5" customHeight="1">
      <c r="B2" s="197" t="s">
        <v>2</v>
      </c>
      <c r="C2" s="198" t="s">
        <v>65</v>
      </c>
      <c r="D2" s="189" t="s">
        <v>498</v>
      </c>
      <c r="E2" s="406"/>
      <c r="F2" s="406"/>
      <c r="G2" s="190" t="s">
        <v>499</v>
      </c>
      <c r="H2" s="406"/>
      <c r="I2" s="406"/>
      <c r="J2" s="190" t="s">
        <v>500</v>
      </c>
      <c r="K2" s="191" t="s">
        <v>501</v>
      </c>
      <c r="L2" s="145"/>
      <c r="N2" s="147"/>
    </row>
    <row r="3" spans="2:16" s="149" customFormat="1" ht="19.5" customHeight="1" thickBot="1">
      <c r="B3" s="199"/>
      <c r="C3" s="200"/>
      <c r="D3" s="192"/>
      <c r="E3" s="407"/>
      <c r="F3" s="407"/>
      <c r="G3" s="193" t="s">
        <v>502</v>
      </c>
      <c r="H3" s="407"/>
      <c r="I3" s="407"/>
      <c r="J3" s="193" t="s">
        <v>502</v>
      </c>
      <c r="K3" s="194"/>
      <c r="L3" s="148"/>
      <c r="N3" s="150"/>
    </row>
    <row r="4" spans="2:16" s="149" customFormat="1" ht="19.5" customHeight="1" thickTop="1">
      <c r="B4" s="201" t="s">
        <v>551</v>
      </c>
      <c r="C4" s="202" t="s">
        <v>503</v>
      </c>
      <c r="D4" s="203"/>
      <c r="E4" s="204"/>
      <c r="F4" s="205"/>
      <c r="G4" s="206"/>
      <c r="H4" s="204"/>
      <c r="I4" s="205"/>
      <c r="J4" s="206"/>
      <c r="K4" s="207"/>
      <c r="L4" s="148"/>
      <c r="N4" s="150"/>
    </row>
    <row r="5" spans="2:16" s="154" customFormat="1" ht="19.5" customHeight="1">
      <c r="B5" s="208"/>
      <c r="C5" s="209" t="s">
        <v>504</v>
      </c>
      <c r="D5" s="408"/>
      <c r="E5" s="408"/>
      <c r="F5" s="408"/>
      <c r="G5" s="211">
        <v>26.13</v>
      </c>
      <c r="H5" s="211"/>
      <c r="I5" s="211"/>
      <c r="J5" s="211">
        <v>26.13</v>
      </c>
      <c r="K5" s="143"/>
      <c r="L5" s="151"/>
      <c r="M5" s="152"/>
      <c r="N5" s="153"/>
      <c r="O5" s="152"/>
      <c r="P5" s="152"/>
    </row>
    <row r="6" spans="2:16" s="154" customFormat="1" ht="19.5" customHeight="1">
      <c r="B6" s="212">
        <v>704</v>
      </c>
      <c r="C6" s="213" t="s">
        <v>505</v>
      </c>
      <c r="D6" s="210" t="s">
        <v>430</v>
      </c>
      <c r="E6" s="214">
        <v>54</v>
      </c>
      <c r="F6" s="214">
        <v>1.3</v>
      </c>
      <c r="G6" s="215">
        <f>TRUNC(F6*$G$5*E6,2)</f>
        <v>1834.32</v>
      </c>
      <c r="H6" s="215">
        <v>0</v>
      </c>
      <c r="I6" s="215">
        <v>0</v>
      </c>
      <c r="J6" s="215">
        <f>TRUNC(I6*$J$5*H6,2)</f>
        <v>0</v>
      </c>
      <c r="K6" s="143">
        <f>G6+J6</f>
        <v>1834.32</v>
      </c>
      <c r="L6" s="151"/>
      <c r="M6" s="152"/>
      <c r="N6" s="153"/>
      <c r="O6" s="152"/>
      <c r="P6" s="152"/>
    </row>
    <row r="7" spans="2:16" s="158" customFormat="1" ht="19.5" customHeight="1">
      <c r="B7" s="216">
        <v>716</v>
      </c>
      <c r="C7" s="213" t="s">
        <v>506</v>
      </c>
      <c r="D7" s="210" t="s">
        <v>507</v>
      </c>
      <c r="E7" s="214">
        <v>53</v>
      </c>
      <c r="F7" s="214">
        <v>2.19</v>
      </c>
      <c r="G7" s="215">
        <f t="shared" ref="G7:G44" si="0">TRUNC(F7*$G$5*E7,2)</f>
        <v>3032.9</v>
      </c>
      <c r="H7" s="214">
        <v>0</v>
      </c>
      <c r="I7" s="214">
        <v>0</v>
      </c>
      <c r="J7" s="215">
        <f t="shared" ref="J7:J44" si="1">TRUNC(I7*$J$5*H7,2)</f>
        <v>0</v>
      </c>
      <c r="K7" s="143">
        <f t="shared" ref="K7:K32" si="2">G7+J7</f>
        <v>3032.9</v>
      </c>
      <c r="L7" s="155"/>
      <c r="M7" s="156"/>
      <c r="N7" s="157"/>
      <c r="O7" s="156"/>
      <c r="P7" s="156"/>
    </row>
    <row r="8" spans="2:16" s="158" customFormat="1" ht="19.5" customHeight="1">
      <c r="B8" s="216">
        <v>743</v>
      </c>
      <c r="C8" s="213" t="s">
        <v>508</v>
      </c>
      <c r="D8" s="210" t="s">
        <v>430</v>
      </c>
      <c r="E8" s="214">
        <v>54</v>
      </c>
      <c r="F8" s="214">
        <v>6.48</v>
      </c>
      <c r="G8" s="215">
        <f t="shared" si="0"/>
        <v>9143.4</v>
      </c>
      <c r="H8" s="214">
        <v>28</v>
      </c>
      <c r="I8" s="214">
        <v>2.59</v>
      </c>
      <c r="J8" s="215">
        <f t="shared" si="1"/>
        <v>1894.94</v>
      </c>
      <c r="K8" s="143">
        <f t="shared" si="2"/>
        <v>11038.34</v>
      </c>
      <c r="L8" s="155"/>
      <c r="M8" s="156"/>
      <c r="N8" s="157"/>
      <c r="O8" s="156"/>
      <c r="P8" s="156"/>
    </row>
    <row r="9" spans="2:16" s="158" customFormat="1" ht="19.5" customHeight="1">
      <c r="B9" s="216">
        <v>744</v>
      </c>
      <c r="C9" s="213" t="s">
        <v>509</v>
      </c>
      <c r="D9" s="210" t="s">
        <v>430</v>
      </c>
      <c r="E9" s="214">
        <v>0</v>
      </c>
      <c r="F9" s="214">
        <v>12.31</v>
      </c>
      <c r="G9" s="215">
        <f t="shared" si="0"/>
        <v>0</v>
      </c>
      <c r="H9" s="214">
        <v>1</v>
      </c>
      <c r="I9" s="214">
        <v>4.92</v>
      </c>
      <c r="J9" s="215">
        <f t="shared" si="1"/>
        <v>128.55000000000001</v>
      </c>
      <c r="K9" s="143">
        <f t="shared" si="2"/>
        <v>128.55000000000001</v>
      </c>
      <c r="L9" s="155"/>
      <c r="M9" s="156"/>
      <c r="N9" s="157"/>
      <c r="O9" s="156"/>
      <c r="P9" s="156"/>
    </row>
    <row r="10" spans="2:16" s="158" customFormat="1" ht="19.5" customHeight="1">
      <c r="B10" s="216">
        <v>750</v>
      </c>
      <c r="C10" s="213" t="s">
        <v>510</v>
      </c>
      <c r="D10" s="210" t="s">
        <v>430</v>
      </c>
      <c r="E10" s="214">
        <v>1</v>
      </c>
      <c r="F10" s="214">
        <v>2.85</v>
      </c>
      <c r="G10" s="215">
        <f t="shared" si="0"/>
        <v>74.47</v>
      </c>
      <c r="H10" s="214">
        <v>0</v>
      </c>
      <c r="I10" s="214">
        <v>0</v>
      </c>
      <c r="J10" s="215">
        <f t="shared" si="1"/>
        <v>0</v>
      </c>
      <c r="K10" s="143">
        <f t="shared" si="2"/>
        <v>74.47</v>
      </c>
      <c r="L10" s="155"/>
      <c r="M10" s="156"/>
      <c r="N10" s="157"/>
      <c r="O10" s="156"/>
      <c r="P10" s="156"/>
    </row>
    <row r="11" spans="2:16" s="158" customFormat="1" ht="19.5" customHeight="1">
      <c r="B11" s="216">
        <v>751</v>
      </c>
      <c r="C11" s="213" t="s">
        <v>511</v>
      </c>
      <c r="D11" s="210" t="s">
        <v>430</v>
      </c>
      <c r="E11" s="214">
        <v>18</v>
      </c>
      <c r="F11" s="214">
        <v>0.33</v>
      </c>
      <c r="G11" s="215">
        <f t="shared" si="0"/>
        <v>155.21</v>
      </c>
      <c r="H11" s="214">
        <v>12</v>
      </c>
      <c r="I11" s="214">
        <v>0.13</v>
      </c>
      <c r="J11" s="215">
        <f t="shared" si="1"/>
        <v>40.76</v>
      </c>
      <c r="K11" s="143">
        <f t="shared" si="2"/>
        <v>195.97</v>
      </c>
      <c r="L11" s="155"/>
      <c r="M11" s="156"/>
      <c r="N11" s="157"/>
      <c r="O11" s="156"/>
      <c r="P11" s="156"/>
    </row>
    <row r="12" spans="2:16" s="158" customFormat="1" ht="19.5" customHeight="1">
      <c r="B12" s="216">
        <v>752</v>
      </c>
      <c r="C12" s="213" t="s">
        <v>512</v>
      </c>
      <c r="D12" s="210" t="s">
        <v>430</v>
      </c>
      <c r="E12" s="214">
        <v>26</v>
      </c>
      <c r="F12" s="214">
        <v>0.84</v>
      </c>
      <c r="G12" s="215">
        <f t="shared" si="0"/>
        <v>570.66999999999996</v>
      </c>
      <c r="H12" s="214">
        <v>20</v>
      </c>
      <c r="I12" s="214">
        <v>0.34</v>
      </c>
      <c r="J12" s="215">
        <f t="shared" si="1"/>
        <v>177.68</v>
      </c>
      <c r="K12" s="143">
        <f t="shared" si="2"/>
        <v>748.34999999999991</v>
      </c>
      <c r="L12" s="155"/>
      <c r="M12" s="156"/>
      <c r="N12" s="157"/>
      <c r="O12" s="156"/>
      <c r="P12" s="156"/>
    </row>
    <row r="13" spans="2:16" s="158" customFormat="1" ht="19.5" customHeight="1">
      <c r="B13" s="216">
        <v>753</v>
      </c>
      <c r="C13" s="213" t="s">
        <v>513</v>
      </c>
      <c r="D13" s="210" t="s">
        <v>430</v>
      </c>
      <c r="E13" s="214">
        <v>1</v>
      </c>
      <c r="F13" s="214">
        <v>1.83</v>
      </c>
      <c r="G13" s="215">
        <f t="shared" si="0"/>
        <v>47.81</v>
      </c>
      <c r="H13" s="214">
        <v>4</v>
      </c>
      <c r="I13" s="214">
        <v>0.73</v>
      </c>
      <c r="J13" s="215">
        <f t="shared" si="1"/>
        <v>76.290000000000006</v>
      </c>
      <c r="K13" s="143">
        <f t="shared" si="2"/>
        <v>124.10000000000001</v>
      </c>
      <c r="L13" s="155"/>
      <c r="M13" s="156"/>
      <c r="N13" s="157"/>
      <c r="O13" s="156"/>
      <c r="P13" s="156"/>
    </row>
    <row r="14" spans="2:16" s="158" customFormat="1" ht="19.5" customHeight="1">
      <c r="B14" s="216">
        <v>755</v>
      </c>
      <c r="C14" s="213" t="s">
        <v>514</v>
      </c>
      <c r="D14" s="210" t="s">
        <v>430</v>
      </c>
      <c r="E14" s="214">
        <v>56</v>
      </c>
      <c r="F14" s="214">
        <v>0.44</v>
      </c>
      <c r="G14" s="215">
        <f t="shared" si="0"/>
        <v>643.84</v>
      </c>
      <c r="H14" s="214">
        <v>56</v>
      </c>
      <c r="I14" s="214">
        <v>0.18</v>
      </c>
      <c r="J14" s="215">
        <f t="shared" si="1"/>
        <v>263.39</v>
      </c>
      <c r="K14" s="143">
        <f t="shared" si="2"/>
        <v>907.23</v>
      </c>
      <c r="L14" s="155"/>
      <c r="M14" s="156"/>
      <c r="N14" s="157"/>
      <c r="O14" s="156"/>
      <c r="P14" s="156"/>
    </row>
    <row r="15" spans="2:16" s="162" customFormat="1" ht="19.5" customHeight="1">
      <c r="B15" s="216">
        <v>761</v>
      </c>
      <c r="C15" s="213" t="s">
        <v>515</v>
      </c>
      <c r="D15" s="210" t="s">
        <v>430</v>
      </c>
      <c r="E15" s="214">
        <v>42</v>
      </c>
      <c r="F15" s="214">
        <v>0.39</v>
      </c>
      <c r="G15" s="215">
        <f t="shared" si="0"/>
        <v>428</v>
      </c>
      <c r="H15" s="214">
        <v>0</v>
      </c>
      <c r="I15" s="214">
        <v>0.16</v>
      </c>
      <c r="J15" s="215">
        <f t="shared" si="1"/>
        <v>0</v>
      </c>
      <c r="K15" s="143">
        <f t="shared" si="2"/>
        <v>428</v>
      </c>
      <c r="L15" s="159"/>
      <c r="M15" s="160"/>
      <c r="N15" s="161"/>
      <c r="O15" s="160"/>
      <c r="P15" s="160"/>
    </row>
    <row r="16" spans="2:16" s="162" customFormat="1" ht="19.5" customHeight="1">
      <c r="B16" s="216">
        <v>762</v>
      </c>
      <c r="C16" s="213" t="s">
        <v>516</v>
      </c>
      <c r="D16" s="210" t="s">
        <v>430</v>
      </c>
      <c r="E16" s="214">
        <v>4</v>
      </c>
      <c r="F16" s="214">
        <v>0.63</v>
      </c>
      <c r="G16" s="215">
        <f t="shared" si="0"/>
        <v>65.84</v>
      </c>
      <c r="H16" s="214">
        <v>40</v>
      </c>
      <c r="I16" s="214">
        <v>0.25</v>
      </c>
      <c r="J16" s="215">
        <f t="shared" si="1"/>
        <v>261.3</v>
      </c>
      <c r="K16" s="143">
        <f t="shared" si="2"/>
        <v>327.14</v>
      </c>
      <c r="L16" s="159"/>
      <c r="M16" s="160"/>
      <c r="N16" s="161"/>
      <c r="O16" s="160"/>
      <c r="P16" s="160"/>
    </row>
    <row r="17" spans="2:17" s="162" customFormat="1" ht="19.5" customHeight="1">
      <c r="B17" s="216">
        <v>769</v>
      </c>
      <c r="C17" s="213" t="s">
        <v>517</v>
      </c>
      <c r="D17" s="210" t="s">
        <v>430</v>
      </c>
      <c r="E17" s="214">
        <v>2</v>
      </c>
      <c r="F17" s="214">
        <v>4.78</v>
      </c>
      <c r="G17" s="215">
        <f t="shared" si="0"/>
        <v>249.8</v>
      </c>
      <c r="H17" s="214">
        <v>0</v>
      </c>
      <c r="I17" s="214">
        <v>0</v>
      </c>
      <c r="J17" s="215">
        <f t="shared" si="1"/>
        <v>0</v>
      </c>
      <c r="K17" s="143">
        <f t="shared" si="2"/>
        <v>249.8</v>
      </c>
      <c r="L17" s="159"/>
      <c r="M17" s="160"/>
      <c r="N17" s="161"/>
      <c r="O17" s="160"/>
      <c r="P17" s="160"/>
    </row>
    <row r="18" spans="2:17" s="162" customFormat="1" ht="19.5" customHeight="1">
      <c r="B18" s="216">
        <v>771</v>
      </c>
      <c r="C18" s="213" t="s">
        <v>518</v>
      </c>
      <c r="D18" s="210" t="s">
        <v>430</v>
      </c>
      <c r="E18" s="214">
        <v>0</v>
      </c>
      <c r="F18" s="214">
        <v>2.37</v>
      </c>
      <c r="G18" s="215">
        <f t="shared" si="0"/>
        <v>0</v>
      </c>
      <c r="H18" s="214">
        <v>1</v>
      </c>
      <c r="I18" s="214">
        <v>0.95</v>
      </c>
      <c r="J18" s="215">
        <f t="shared" si="1"/>
        <v>24.82</v>
      </c>
      <c r="K18" s="143">
        <f t="shared" si="2"/>
        <v>24.82</v>
      </c>
      <c r="L18" s="159"/>
      <c r="M18" s="160"/>
      <c r="N18" s="161"/>
      <c r="O18" s="160"/>
      <c r="P18" s="160"/>
    </row>
    <row r="19" spans="2:17" s="162" customFormat="1" ht="19.5" customHeight="1">
      <c r="B19" s="216">
        <v>772</v>
      </c>
      <c r="C19" s="213" t="s">
        <v>519</v>
      </c>
      <c r="D19" s="210" t="s">
        <v>430</v>
      </c>
      <c r="E19" s="214">
        <v>1</v>
      </c>
      <c r="F19" s="214">
        <v>0.78</v>
      </c>
      <c r="G19" s="215">
        <f t="shared" si="0"/>
        <v>20.38</v>
      </c>
      <c r="H19" s="214">
        <v>4</v>
      </c>
      <c r="I19" s="214">
        <v>0.31</v>
      </c>
      <c r="J19" s="215">
        <f t="shared" si="1"/>
        <v>32.4</v>
      </c>
      <c r="K19" s="143">
        <f t="shared" si="2"/>
        <v>52.78</v>
      </c>
      <c r="L19" s="159"/>
      <c r="M19" s="160"/>
      <c r="N19" s="161"/>
      <c r="O19" s="160"/>
      <c r="P19" s="160"/>
    </row>
    <row r="20" spans="2:17" s="162" customFormat="1" ht="19.5" customHeight="1">
      <c r="B20" s="216">
        <v>780</v>
      </c>
      <c r="C20" s="213" t="s">
        <v>520</v>
      </c>
      <c r="D20" s="210" t="s">
        <v>521</v>
      </c>
      <c r="E20" s="214">
        <v>7.0000000000000007E-2</v>
      </c>
      <c r="F20" s="214">
        <v>15.42</v>
      </c>
      <c r="G20" s="215">
        <f t="shared" si="0"/>
        <v>28.2</v>
      </c>
      <c r="H20" s="214">
        <v>0.01</v>
      </c>
      <c r="I20" s="214">
        <v>6.17</v>
      </c>
      <c r="J20" s="215">
        <f t="shared" si="1"/>
        <v>1.61</v>
      </c>
      <c r="K20" s="143">
        <f t="shared" si="2"/>
        <v>29.81</v>
      </c>
      <c r="L20" s="159"/>
      <c r="M20" s="160"/>
      <c r="N20" s="161"/>
      <c r="O20" s="160"/>
      <c r="P20" s="160"/>
    </row>
    <row r="21" spans="2:17" s="158" customFormat="1" ht="19.5" customHeight="1">
      <c r="B21" s="216">
        <v>782</v>
      </c>
      <c r="C21" s="213" t="s">
        <v>522</v>
      </c>
      <c r="D21" s="210" t="s">
        <v>430</v>
      </c>
      <c r="E21" s="214">
        <v>0.15</v>
      </c>
      <c r="F21" s="214">
        <v>42.77</v>
      </c>
      <c r="G21" s="215">
        <f t="shared" si="0"/>
        <v>167.63</v>
      </c>
      <c r="H21" s="214">
        <v>0.17</v>
      </c>
      <c r="I21" s="214">
        <v>17.11</v>
      </c>
      <c r="J21" s="215">
        <f t="shared" si="1"/>
        <v>76</v>
      </c>
      <c r="K21" s="143">
        <f t="shared" si="2"/>
        <v>243.63</v>
      </c>
      <c r="L21" s="159"/>
      <c r="M21" s="156"/>
      <c r="N21" s="157"/>
      <c r="O21" s="156"/>
      <c r="P21" s="156"/>
    </row>
    <row r="22" spans="2:17" s="158" customFormat="1" ht="19.5" customHeight="1">
      <c r="B22" s="216">
        <v>792</v>
      </c>
      <c r="C22" s="213" t="s">
        <v>523</v>
      </c>
      <c r="D22" s="210" t="s">
        <v>521</v>
      </c>
      <c r="E22" s="214">
        <v>0.01</v>
      </c>
      <c r="F22" s="214">
        <v>11.53</v>
      </c>
      <c r="G22" s="215">
        <f t="shared" si="0"/>
        <v>3.01</v>
      </c>
      <c r="H22" s="214">
        <v>1.93</v>
      </c>
      <c r="I22" s="214">
        <v>4.6100000000000003</v>
      </c>
      <c r="J22" s="215">
        <f t="shared" si="1"/>
        <v>232.48</v>
      </c>
      <c r="K22" s="143">
        <f t="shared" si="2"/>
        <v>235.48999999999998</v>
      </c>
      <c r="L22" s="159"/>
      <c r="M22" s="156"/>
      <c r="N22" s="157"/>
      <c r="O22" s="156"/>
      <c r="P22" s="156"/>
    </row>
    <row r="23" spans="2:17" s="158" customFormat="1" ht="19.5" customHeight="1">
      <c r="B23" s="216">
        <v>793</v>
      </c>
      <c r="C23" s="213" t="s">
        <v>524</v>
      </c>
      <c r="D23" s="210" t="s">
        <v>521</v>
      </c>
      <c r="E23" s="214">
        <v>0</v>
      </c>
      <c r="F23" s="214">
        <v>14.72</v>
      </c>
      <c r="G23" s="215">
        <f t="shared" si="0"/>
        <v>0</v>
      </c>
      <c r="H23" s="214">
        <v>15.62</v>
      </c>
      <c r="I23" s="214">
        <v>5.89</v>
      </c>
      <c r="J23" s="215">
        <f t="shared" si="1"/>
        <v>2404</v>
      </c>
      <c r="K23" s="143">
        <f t="shared" si="2"/>
        <v>2404</v>
      </c>
      <c r="L23" s="159"/>
      <c r="M23" s="156"/>
      <c r="N23" s="157"/>
      <c r="O23" s="156"/>
      <c r="P23" s="156"/>
    </row>
    <row r="24" spans="2:17" s="158" customFormat="1" ht="19.5" customHeight="1">
      <c r="B24" s="216">
        <v>800</v>
      </c>
      <c r="C24" s="213" t="s">
        <v>525</v>
      </c>
      <c r="D24" s="210" t="s">
        <v>430</v>
      </c>
      <c r="E24" s="214">
        <v>6</v>
      </c>
      <c r="F24" s="214">
        <v>0.44</v>
      </c>
      <c r="G24" s="215">
        <f t="shared" si="0"/>
        <v>68.98</v>
      </c>
      <c r="H24" s="214">
        <v>0</v>
      </c>
      <c r="I24" s="214">
        <v>0</v>
      </c>
      <c r="J24" s="215">
        <f t="shared" si="1"/>
        <v>0</v>
      </c>
      <c r="K24" s="143">
        <f t="shared" si="2"/>
        <v>68.98</v>
      </c>
      <c r="L24" s="155"/>
      <c r="M24" s="156"/>
      <c r="N24" s="157"/>
      <c r="O24" s="156"/>
      <c r="P24" s="156"/>
    </row>
    <row r="25" spans="2:17" s="166" customFormat="1" ht="19.5" customHeight="1">
      <c r="B25" s="216">
        <v>801</v>
      </c>
      <c r="C25" s="213" t="s">
        <v>526</v>
      </c>
      <c r="D25" s="210" t="s">
        <v>430</v>
      </c>
      <c r="E25" s="214">
        <v>16</v>
      </c>
      <c r="F25" s="214">
        <v>0.37</v>
      </c>
      <c r="G25" s="215">
        <f t="shared" si="0"/>
        <v>154.68</v>
      </c>
      <c r="H25" s="214">
        <v>0</v>
      </c>
      <c r="I25" s="214">
        <v>0</v>
      </c>
      <c r="J25" s="215">
        <f t="shared" si="1"/>
        <v>0</v>
      </c>
      <c r="K25" s="143">
        <f t="shared" si="2"/>
        <v>154.68</v>
      </c>
      <c r="L25" s="155"/>
      <c r="M25" s="163"/>
      <c r="N25" s="164"/>
      <c r="O25" s="163"/>
      <c r="P25" s="165"/>
      <c r="Q25" s="165"/>
    </row>
    <row r="26" spans="2:17" s="166" customFormat="1" ht="19.5" customHeight="1">
      <c r="B26" s="216">
        <v>802</v>
      </c>
      <c r="C26" s="213" t="s">
        <v>527</v>
      </c>
      <c r="D26" s="210" t="s">
        <v>430</v>
      </c>
      <c r="E26" s="214">
        <v>1</v>
      </c>
      <c r="F26" s="214">
        <v>0.71</v>
      </c>
      <c r="G26" s="215">
        <f t="shared" si="0"/>
        <v>18.55</v>
      </c>
      <c r="H26" s="214">
        <v>0</v>
      </c>
      <c r="I26" s="214">
        <v>0</v>
      </c>
      <c r="J26" s="215">
        <f t="shared" si="1"/>
        <v>0</v>
      </c>
      <c r="K26" s="143">
        <f t="shared" si="2"/>
        <v>18.55</v>
      </c>
      <c r="L26" s="155"/>
      <c r="M26" s="163"/>
      <c r="N26" s="164"/>
      <c r="O26" s="163"/>
      <c r="P26" s="165"/>
      <c r="Q26" s="165"/>
    </row>
    <row r="27" spans="2:17" s="169" customFormat="1" ht="19.5" customHeight="1">
      <c r="B27" s="216">
        <v>805</v>
      </c>
      <c r="C27" s="213" t="s">
        <v>528</v>
      </c>
      <c r="D27" s="210" t="s">
        <v>430</v>
      </c>
      <c r="E27" s="214">
        <v>56</v>
      </c>
      <c r="F27" s="214">
        <v>0.27</v>
      </c>
      <c r="G27" s="215">
        <f t="shared" si="0"/>
        <v>395.08</v>
      </c>
      <c r="H27" s="214">
        <v>118</v>
      </c>
      <c r="I27" s="214">
        <v>0.11</v>
      </c>
      <c r="J27" s="215">
        <f t="shared" si="1"/>
        <v>339.16</v>
      </c>
      <c r="K27" s="143">
        <f t="shared" si="2"/>
        <v>734.24</v>
      </c>
      <c r="L27" s="167"/>
      <c r="M27" s="163"/>
      <c r="N27" s="164"/>
      <c r="O27" s="168"/>
      <c r="P27" s="168"/>
      <c r="Q27" s="168"/>
    </row>
    <row r="28" spans="2:17" ht="19.5" customHeight="1">
      <c r="B28" s="216">
        <v>808</v>
      </c>
      <c r="C28" s="213" t="s">
        <v>529</v>
      </c>
      <c r="D28" s="210" t="s">
        <v>430</v>
      </c>
      <c r="E28" s="214">
        <v>10</v>
      </c>
      <c r="F28" s="214">
        <v>0.76</v>
      </c>
      <c r="G28" s="215">
        <f t="shared" si="0"/>
        <v>198.58</v>
      </c>
      <c r="H28" s="214">
        <v>0</v>
      </c>
      <c r="I28" s="214">
        <v>0</v>
      </c>
      <c r="J28" s="215">
        <f t="shared" si="1"/>
        <v>0</v>
      </c>
      <c r="K28" s="143">
        <f t="shared" si="2"/>
        <v>198.58</v>
      </c>
      <c r="L28" s="167"/>
    </row>
    <row r="29" spans="2:17" ht="19.5" customHeight="1">
      <c r="B29" s="216">
        <v>810</v>
      </c>
      <c r="C29" s="213" t="s">
        <v>530</v>
      </c>
      <c r="D29" s="210" t="s">
        <v>430</v>
      </c>
      <c r="E29" s="214">
        <v>147</v>
      </c>
      <c r="F29" s="214">
        <v>0.31</v>
      </c>
      <c r="G29" s="215">
        <f t="shared" si="0"/>
        <v>1190.74</v>
      </c>
      <c r="H29" s="214">
        <v>142</v>
      </c>
      <c r="I29" s="214">
        <v>0.12</v>
      </c>
      <c r="J29" s="215">
        <f t="shared" si="1"/>
        <v>445.25</v>
      </c>
      <c r="K29" s="143">
        <f t="shared" si="2"/>
        <v>1635.99</v>
      </c>
      <c r="L29" s="172"/>
    </row>
    <row r="30" spans="2:17" ht="19.5" customHeight="1">
      <c r="B30" s="216">
        <v>811</v>
      </c>
      <c r="C30" s="213" t="s">
        <v>531</v>
      </c>
      <c r="D30" s="210" t="s">
        <v>430</v>
      </c>
      <c r="E30" s="214">
        <v>3</v>
      </c>
      <c r="F30" s="214">
        <v>0.38</v>
      </c>
      <c r="G30" s="215">
        <f t="shared" si="0"/>
        <v>29.78</v>
      </c>
      <c r="H30" s="214">
        <v>0</v>
      </c>
      <c r="I30" s="214">
        <v>0</v>
      </c>
      <c r="J30" s="215">
        <f t="shared" si="1"/>
        <v>0</v>
      </c>
      <c r="K30" s="143">
        <f t="shared" si="2"/>
        <v>29.78</v>
      </c>
    </row>
    <row r="31" spans="2:17" ht="19.5" customHeight="1">
      <c r="B31" s="216">
        <v>812</v>
      </c>
      <c r="C31" s="213" t="s">
        <v>532</v>
      </c>
      <c r="D31" s="210" t="s">
        <v>430</v>
      </c>
      <c r="E31" s="214">
        <v>89</v>
      </c>
      <c r="F31" s="214">
        <v>0.43</v>
      </c>
      <c r="G31" s="215">
        <f t="shared" si="0"/>
        <v>999.99</v>
      </c>
      <c r="H31" s="214">
        <v>0</v>
      </c>
      <c r="I31" s="214">
        <v>0</v>
      </c>
      <c r="J31" s="215">
        <f t="shared" si="1"/>
        <v>0</v>
      </c>
      <c r="K31" s="143">
        <f t="shared" si="2"/>
        <v>999.99</v>
      </c>
    </row>
    <row r="32" spans="2:17" ht="19.5" customHeight="1">
      <c r="B32" s="216">
        <v>814</v>
      </c>
      <c r="C32" s="213" t="s">
        <v>533</v>
      </c>
      <c r="D32" s="210" t="s">
        <v>430</v>
      </c>
      <c r="E32" s="214">
        <v>4</v>
      </c>
      <c r="F32" s="214">
        <v>1.01</v>
      </c>
      <c r="G32" s="215">
        <f t="shared" si="0"/>
        <v>105.56</v>
      </c>
      <c r="H32" s="214">
        <v>0</v>
      </c>
      <c r="I32" s="214">
        <v>0</v>
      </c>
      <c r="J32" s="215">
        <f t="shared" si="1"/>
        <v>0</v>
      </c>
      <c r="K32" s="143">
        <f t="shared" si="2"/>
        <v>105.56</v>
      </c>
    </row>
    <row r="33" spans="1:15" ht="19.5" customHeight="1">
      <c r="B33" s="216">
        <v>815</v>
      </c>
      <c r="C33" s="213" t="s">
        <v>534</v>
      </c>
      <c r="D33" s="210" t="s">
        <v>430</v>
      </c>
      <c r="E33" s="214">
        <v>13</v>
      </c>
      <c r="F33" s="214">
        <v>1.77</v>
      </c>
      <c r="G33" s="215">
        <f t="shared" si="0"/>
        <v>601.25</v>
      </c>
      <c r="H33" s="214">
        <v>0</v>
      </c>
      <c r="I33" s="214">
        <v>0</v>
      </c>
      <c r="J33" s="215">
        <f t="shared" si="1"/>
        <v>0</v>
      </c>
      <c r="K33" s="143">
        <f>G33+J33</f>
        <v>601.25</v>
      </c>
    </row>
    <row r="34" spans="1:15" ht="19.5" customHeight="1">
      <c r="B34" s="216">
        <v>824</v>
      </c>
      <c r="C34" s="213" t="s">
        <v>535</v>
      </c>
      <c r="D34" s="210" t="s">
        <v>430</v>
      </c>
      <c r="E34" s="214">
        <v>15</v>
      </c>
      <c r="F34" s="214">
        <v>0.91</v>
      </c>
      <c r="G34" s="215">
        <f t="shared" si="0"/>
        <v>356.67</v>
      </c>
      <c r="H34" s="214">
        <v>15</v>
      </c>
      <c r="I34" s="214">
        <v>0.36</v>
      </c>
      <c r="J34" s="215">
        <f t="shared" si="1"/>
        <v>141.1</v>
      </c>
      <c r="K34" s="143">
        <f>G34+J34</f>
        <v>497.77</v>
      </c>
    </row>
    <row r="35" spans="1:15" ht="19.5" customHeight="1">
      <c r="B35" s="216">
        <v>828</v>
      </c>
      <c r="C35" s="213" t="s">
        <v>536</v>
      </c>
      <c r="D35" s="210" t="s">
        <v>430</v>
      </c>
      <c r="E35" s="214">
        <v>15</v>
      </c>
      <c r="F35" s="214">
        <v>0.86</v>
      </c>
      <c r="G35" s="215">
        <f t="shared" si="0"/>
        <v>337.07</v>
      </c>
      <c r="H35" s="214">
        <v>12</v>
      </c>
      <c r="I35" s="214">
        <v>0.34</v>
      </c>
      <c r="J35" s="215">
        <f t="shared" si="1"/>
        <v>106.61</v>
      </c>
      <c r="K35" s="143">
        <f>G35+J35</f>
        <v>443.68</v>
      </c>
    </row>
    <row r="36" spans="1:15" ht="19.5" customHeight="1">
      <c r="B36" s="216">
        <v>830</v>
      </c>
      <c r="C36" s="213" t="s">
        <v>537</v>
      </c>
      <c r="D36" s="210" t="s">
        <v>430</v>
      </c>
      <c r="E36" s="214">
        <v>5</v>
      </c>
      <c r="F36" s="214">
        <v>4.7300000000000004</v>
      </c>
      <c r="G36" s="215">
        <f t="shared" si="0"/>
        <v>617.97</v>
      </c>
      <c r="H36" s="214">
        <v>5</v>
      </c>
      <c r="I36" s="214">
        <v>1.89</v>
      </c>
      <c r="J36" s="215">
        <f t="shared" si="1"/>
        <v>246.92</v>
      </c>
      <c r="K36" s="143">
        <f>G36+J36</f>
        <v>864.89</v>
      </c>
    </row>
    <row r="37" spans="1:15" ht="19.5" customHeight="1">
      <c r="B37" s="216">
        <v>862</v>
      </c>
      <c r="C37" s="213" t="s">
        <v>538</v>
      </c>
      <c r="D37" s="210" t="s">
        <v>86</v>
      </c>
      <c r="E37" s="214">
        <v>1</v>
      </c>
      <c r="F37" s="214">
        <v>12.41</v>
      </c>
      <c r="G37" s="215">
        <f t="shared" si="0"/>
        <v>324.27</v>
      </c>
      <c r="H37" s="214">
        <v>0</v>
      </c>
      <c r="I37" s="214">
        <v>8.69</v>
      </c>
      <c r="J37" s="215">
        <f t="shared" si="1"/>
        <v>0</v>
      </c>
      <c r="K37" s="143">
        <f t="shared" ref="K37:K44" si="3">G37+J37</f>
        <v>324.27</v>
      </c>
    </row>
    <row r="38" spans="1:15" s="174" customFormat="1" ht="19.5" customHeight="1">
      <c r="B38" s="216">
        <v>863</v>
      </c>
      <c r="C38" s="213" t="s">
        <v>539</v>
      </c>
      <c r="D38" s="210" t="s">
        <v>430</v>
      </c>
      <c r="E38" s="214">
        <v>15</v>
      </c>
      <c r="F38" s="214">
        <v>0.45</v>
      </c>
      <c r="G38" s="215">
        <f t="shared" si="0"/>
        <v>176.37</v>
      </c>
      <c r="H38" s="214">
        <v>0</v>
      </c>
      <c r="I38" s="214">
        <v>0</v>
      </c>
      <c r="J38" s="215">
        <f t="shared" si="1"/>
        <v>0</v>
      </c>
      <c r="K38" s="143">
        <f t="shared" si="3"/>
        <v>176.37</v>
      </c>
      <c r="L38" s="173"/>
      <c r="N38" s="175"/>
    </row>
    <row r="39" spans="1:15" s="174" customFormat="1" ht="19.5" customHeight="1">
      <c r="B39" s="216">
        <v>874</v>
      </c>
      <c r="C39" s="213" t="s">
        <v>540</v>
      </c>
      <c r="D39" s="210" t="s">
        <v>430</v>
      </c>
      <c r="E39" s="214">
        <v>4</v>
      </c>
      <c r="F39" s="214">
        <v>0.17</v>
      </c>
      <c r="G39" s="215">
        <f t="shared" si="0"/>
        <v>17.760000000000002</v>
      </c>
      <c r="H39" s="214">
        <v>0</v>
      </c>
      <c r="I39" s="214">
        <v>7.0000000000000007E-2</v>
      </c>
      <c r="J39" s="215">
        <f t="shared" si="1"/>
        <v>0</v>
      </c>
      <c r="K39" s="143">
        <f t="shared" si="3"/>
        <v>17.760000000000002</v>
      </c>
      <c r="L39" s="173"/>
      <c r="N39" s="175"/>
    </row>
    <row r="40" spans="1:15" s="174" customFormat="1" ht="19.5" customHeight="1">
      <c r="B40" s="216">
        <v>883</v>
      </c>
      <c r="C40" s="213" t="s">
        <v>541</v>
      </c>
      <c r="D40" s="210" t="s">
        <v>430</v>
      </c>
      <c r="E40" s="214">
        <v>72</v>
      </c>
      <c r="F40" s="214">
        <v>0.23</v>
      </c>
      <c r="G40" s="215">
        <f t="shared" si="0"/>
        <v>432.71</v>
      </c>
      <c r="H40" s="214">
        <v>82</v>
      </c>
      <c r="I40" s="214">
        <v>0</v>
      </c>
      <c r="J40" s="215">
        <f t="shared" si="1"/>
        <v>0</v>
      </c>
      <c r="K40" s="143">
        <f t="shared" si="3"/>
        <v>432.71</v>
      </c>
      <c r="L40" s="173"/>
      <c r="N40" s="175"/>
    </row>
    <row r="41" spans="1:15" ht="19.5" customHeight="1">
      <c r="B41" s="216">
        <v>911</v>
      </c>
      <c r="C41" s="213" t="s">
        <v>542</v>
      </c>
      <c r="D41" s="210" t="s">
        <v>430</v>
      </c>
      <c r="E41" s="214">
        <v>30</v>
      </c>
      <c r="F41" s="214">
        <v>0.14000000000000001</v>
      </c>
      <c r="G41" s="215">
        <f t="shared" si="0"/>
        <v>109.74</v>
      </c>
      <c r="H41" s="214">
        <v>6</v>
      </c>
      <c r="I41" s="214">
        <v>0.06</v>
      </c>
      <c r="J41" s="215">
        <f t="shared" si="1"/>
        <v>9.4</v>
      </c>
      <c r="K41" s="143">
        <f t="shared" si="3"/>
        <v>119.14</v>
      </c>
      <c r="L41" s="176"/>
    </row>
    <row r="42" spans="1:15" ht="19.5" customHeight="1">
      <c r="B42" s="216">
        <v>940</v>
      </c>
      <c r="C42" s="213" t="s">
        <v>543</v>
      </c>
      <c r="D42" s="210" t="s">
        <v>430</v>
      </c>
      <c r="E42" s="214">
        <v>1.56</v>
      </c>
      <c r="F42" s="217">
        <v>36.5</v>
      </c>
      <c r="G42" s="215">
        <f t="shared" si="0"/>
        <v>1487.84</v>
      </c>
      <c r="H42" s="214">
        <v>0</v>
      </c>
      <c r="I42" s="217">
        <v>14.6</v>
      </c>
      <c r="J42" s="215">
        <f t="shared" si="1"/>
        <v>0</v>
      </c>
      <c r="K42" s="143">
        <f t="shared" si="3"/>
        <v>1487.84</v>
      </c>
    </row>
    <row r="43" spans="1:15" ht="19.5" customHeight="1">
      <c r="B43" s="216">
        <v>942</v>
      </c>
      <c r="C43" s="213" t="s">
        <v>544</v>
      </c>
      <c r="D43" s="210" t="s">
        <v>430</v>
      </c>
      <c r="E43" s="214">
        <v>213</v>
      </c>
      <c r="F43" s="218">
        <v>0.2</v>
      </c>
      <c r="G43" s="215">
        <f t="shared" si="0"/>
        <v>1113.1300000000001</v>
      </c>
      <c r="H43" s="214">
        <v>0</v>
      </c>
      <c r="I43" s="218">
        <v>0.08</v>
      </c>
      <c r="J43" s="215">
        <f t="shared" si="1"/>
        <v>0</v>
      </c>
      <c r="K43" s="143">
        <f t="shared" si="3"/>
        <v>1113.1300000000001</v>
      </c>
    </row>
    <row r="44" spans="1:15" ht="19.5" customHeight="1">
      <c r="B44" s="216">
        <v>944</v>
      </c>
      <c r="C44" s="213" t="s">
        <v>545</v>
      </c>
      <c r="D44" s="210" t="s">
        <v>430</v>
      </c>
      <c r="E44" s="214">
        <v>33</v>
      </c>
      <c r="F44" s="218">
        <v>0.39</v>
      </c>
      <c r="G44" s="215">
        <f t="shared" si="0"/>
        <v>336.29</v>
      </c>
      <c r="H44" s="214">
        <v>0</v>
      </c>
      <c r="I44" s="218">
        <v>0.16</v>
      </c>
      <c r="J44" s="215">
        <f t="shared" si="1"/>
        <v>0</v>
      </c>
      <c r="K44" s="143">
        <f t="shared" si="3"/>
        <v>336.29</v>
      </c>
    </row>
    <row r="45" spans="1:15" s="179" customFormat="1" ht="20.100000000000001" customHeight="1">
      <c r="A45" s="179" t="s">
        <v>550</v>
      </c>
      <c r="B45" s="219"/>
      <c r="C45" s="220" t="s">
        <v>546</v>
      </c>
      <c r="D45" s="404"/>
      <c r="E45" s="404"/>
      <c r="F45" s="404"/>
      <c r="G45" s="404"/>
      <c r="H45" s="404"/>
      <c r="I45" s="404"/>
      <c r="J45" s="404"/>
      <c r="K45" s="221">
        <f>SUM(K6:K44)</f>
        <v>32441.15</v>
      </c>
      <c r="L45" s="177"/>
      <c r="M45" s="178"/>
      <c r="N45" s="177"/>
      <c r="O45" s="177"/>
    </row>
  </sheetData>
  <mergeCells count="6">
    <mergeCell ref="D45:J45"/>
    <mergeCell ref="E1:E3"/>
    <mergeCell ref="F1:F3"/>
    <mergeCell ref="H1:H3"/>
    <mergeCell ref="I1:I3"/>
    <mergeCell ref="D5:F5"/>
  </mergeCells>
  <printOptions horizontalCentered="1"/>
  <pageMargins left="0.98425196850393704" right="0.39370078740157483" top="0.98425196850393704" bottom="0.39370078740157483" header="0.31496062992125984" footer="0.31496062992125984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AR74"/>
  <sheetViews>
    <sheetView showGridLines="0" showZeros="0" view="pageBreakPreview" zoomScale="60" zoomScaleNormal="67" zoomScaleSheetLayoutView="67" workbookViewId="0">
      <selection activeCell="C29" sqref="C29:X29"/>
    </sheetView>
  </sheetViews>
  <sheetFormatPr defaultColWidth="3.7109375" defaultRowHeight="18" customHeight="1"/>
  <cols>
    <col min="1" max="2" width="9.140625" style="14" customWidth="1"/>
    <col min="3" max="5" width="5.42578125" style="14" customWidth="1"/>
    <col min="6" max="20" width="3.7109375" style="14" customWidth="1"/>
    <col min="21" max="21" width="3.42578125" style="14" customWidth="1"/>
    <col min="22" max="29" width="3.7109375" style="14" customWidth="1"/>
    <col min="30" max="30" width="3.5703125" style="14" customWidth="1"/>
    <col min="31" max="31" width="4.7109375" style="14" customWidth="1"/>
    <col min="32" max="32" width="3.85546875" style="14" customWidth="1"/>
    <col min="33" max="33" width="4.28515625" style="14" customWidth="1"/>
    <col min="34" max="36" width="3.85546875" style="14" customWidth="1"/>
    <col min="37" max="40" width="3.42578125" style="14" customWidth="1"/>
    <col min="41" max="16384" width="3.7109375" style="14"/>
  </cols>
  <sheetData>
    <row r="2" spans="3:44" ht="18" customHeight="1">
      <c r="C2" s="568" t="s">
        <v>13</v>
      </c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70"/>
    </row>
    <row r="3" spans="3:44" ht="18" customHeight="1">
      <c r="C3" s="571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3"/>
    </row>
    <row r="4" spans="3:44" ht="18" customHeight="1">
      <c r="C4" s="574" t="s">
        <v>14</v>
      </c>
      <c r="D4" s="575"/>
      <c r="E4" s="575"/>
      <c r="F4" s="575"/>
      <c r="G4" s="578" t="s">
        <v>156</v>
      </c>
      <c r="H4" s="578"/>
      <c r="I4" s="578"/>
      <c r="J4" s="579"/>
      <c r="K4" s="582" t="s">
        <v>15</v>
      </c>
      <c r="L4" s="583"/>
      <c r="M4" s="583"/>
      <c r="N4" s="583"/>
      <c r="O4" s="586" t="s">
        <v>157</v>
      </c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7"/>
      <c r="AL4" s="582" t="s">
        <v>16</v>
      </c>
      <c r="AM4" s="583"/>
      <c r="AN4" s="583"/>
      <c r="AO4" s="583"/>
      <c r="AP4" s="590" t="s">
        <v>87</v>
      </c>
      <c r="AQ4" s="590"/>
      <c r="AR4" s="591"/>
    </row>
    <row r="5" spans="3:44" ht="18" customHeight="1">
      <c r="C5" s="576"/>
      <c r="D5" s="577"/>
      <c r="E5" s="577"/>
      <c r="F5" s="577"/>
      <c r="G5" s="580"/>
      <c r="H5" s="580"/>
      <c r="I5" s="580"/>
      <c r="J5" s="581"/>
      <c r="K5" s="584"/>
      <c r="L5" s="585"/>
      <c r="M5" s="585"/>
      <c r="N5" s="585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9"/>
      <c r="AL5" s="584"/>
      <c r="AM5" s="585"/>
      <c r="AN5" s="585"/>
      <c r="AO5" s="585"/>
      <c r="AP5" s="592"/>
      <c r="AQ5" s="592"/>
      <c r="AR5" s="593"/>
    </row>
    <row r="7" spans="3:44" ht="18" customHeight="1">
      <c r="C7" s="507" t="s">
        <v>2</v>
      </c>
      <c r="D7" s="508"/>
      <c r="E7" s="509"/>
      <c r="F7" s="513" t="s">
        <v>17</v>
      </c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9"/>
      <c r="V7" s="513" t="s">
        <v>100</v>
      </c>
      <c r="W7" s="508"/>
      <c r="X7" s="509"/>
      <c r="Y7" s="594" t="s">
        <v>18</v>
      </c>
      <c r="Z7" s="595"/>
      <c r="AA7" s="595"/>
      <c r="AB7" s="595"/>
      <c r="AC7" s="595"/>
      <c r="AD7" s="595"/>
      <c r="AE7" s="595"/>
      <c r="AF7" s="596"/>
      <c r="AG7" s="594" t="s">
        <v>19</v>
      </c>
      <c r="AH7" s="595"/>
      <c r="AI7" s="595"/>
      <c r="AJ7" s="595"/>
      <c r="AK7" s="595"/>
      <c r="AL7" s="595"/>
      <c r="AM7" s="595"/>
      <c r="AN7" s="596"/>
      <c r="AO7" s="513" t="s">
        <v>20</v>
      </c>
      <c r="AP7" s="508"/>
      <c r="AQ7" s="508"/>
      <c r="AR7" s="515"/>
    </row>
    <row r="8" spans="3:44" ht="18" customHeight="1">
      <c r="C8" s="510"/>
      <c r="D8" s="511"/>
      <c r="E8" s="512"/>
      <c r="F8" s="514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2"/>
      <c r="V8" s="514"/>
      <c r="W8" s="511"/>
      <c r="X8" s="512"/>
      <c r="Y8" s="597" t="s">
        <v>21</v>
      </c>
      <c r="Z8" s="598"/>
      <c r="AA8" s="598"/>
      <c r="AB8" s="599"/>
      <c r="AC8" s="597" t="s">
        <v>22</v>
      </c>
      <c r="AD8" s="598"/>
      <c r="AE8" s="598"/>
      <c r="AF8" s="599"/>
      <c r="AG8" s="597" t="s">
        <v>21</v>
      </c>
      <c r="AH8" s="598"/>
      <c r="AI8" s="598"/>
      <c r="AJ8" s="599"/>
      <c r="AK8" s="597" t="s">
        <v>22</v>
      </c>
      <c r="AL8" s="598"/>
      <c r="AM8" s="598"/>
      <c r="AN8" s="599"/>
      <c r="AO8" s="514"/>
      <c r="AP8" s="511"/>
      <c r="AQ8" s="511"/>
      <c r="AR8" s="516"/>
    </row>
    <row r="9" spans="3:44" ht="18" customHeight="1">
      <c r="C9" s="489"/>
      <c r="D9" s="490"/>
      <c r="E9" s="49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62"/>
      <c r="W9" s="563"/>
      <c r="X9" s="564"/>
      <c r="Y9" s="562"/>
      <c r="Z9" s="563"/>
      <c r="AA9" s="563"/>
      <c r="AB9" s="564"/>
      <c r="AC9" s="565"/>
      <c r="AD9" s="566"/>
      <c r="AE9" s="566"/>
      <c r="AF9" s="567"/>
      <c r="AG9" s="549"/>
      <c r="AH9" s="549"/>
      <c r="AI9" s="549"/>
      <c r="AJ9" s="549"/>
      <c r="AK9" s="549"/>
      <c r="AL9" s="549"/>
      <c r="AM9" s="549"/>
      <c r="AN9" s="549"/>
      <c r="AO9" s="549"/>
      <c r="AP9" s="549"/>
      <c r="AQ9" s="549"/>
      <c r="AR9" s="550"/>
    </row>
    <row r="10" spans="3:44" ht="18" customHeight="1">
      <c r="C10" s="477"/>
      <c r="D10" s="478"/>
      <c r="E10" s="479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23"/>
      <c r="W10" s="524"/>
      <c r="X10" s="525"/>
      <c r="Y10" s="523"/>
      <c r="Z10" s="524"/>
      <c r="AA10" s="524"/>
      <c r="AB10" s="525"/>
      <c r="AC10" s="556"/>
      <c r="AD10" s="557"/>
      <c r="AE10" s="557"/>
      <c r="AF10" s="558"/>
      <c r="AG10" s="549"/>
      <c r="AH10" s="549"/>
      <c r="AI10" s="549"/>
      <c r="AJ10" s="549"/>
      <c r="AK10" s="549"/>
      <c r="AL10" s="549"/>
      <c r="AM10" s="549"/>
      <c r="AN10" s="549"/>
      <c r="AO10" s="549"/>
      <c r="AP10" s="549"/>
      <c r="AQ10" s="549"/>
      <c r="AR10" s="550"/>
    </row>
    <row r="11" spans="3:44" ht="18" customHeight="1">
      <c r="C11" s="477"/>
      <c r="D11" s="478"/>
      <c r="E11" s="479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23"/>
      <c r="W11" s="524"/>
      <c r="X11" s="525"/>
      <c r="Y11" s="523"/>
      <c r="Z11" s="524"/>
      <c r="AA11" s="524"/>
      <c r="AB11" s="525"/>
      <c r="AC11" s="556"/>
      <c r="AD11" s="557"/>
      <c r="AE11" s="557"/>
      <c r="AF11" s="558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50"/>
    </row>
    <row r="12" spans="3:44" ht="18" customHeight="1">
      <c r="C12" s="477"/>
      <c r="D12" s="478"/>
      <c r="E12" s="479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23"/>
      <c r="W12" s="524"/>
      <c r="X12" s="525"/>
      <c r="Y12" s="523"/>
      <c r="Z12" s="524"/>
      <c r="AA12" s="524"/>
      <c r="AB12" s="525"/>
      <c r="AC12" s="556"/>
      <c r="AD12" s="557"/>
      <c r="AE12" s="557"/>
      <c r="AF12" s="558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50"/>
    </row>
    <row r="13" spans="3:44" ht="18" customHeight="1">
      <c r="C13" s="477"/>
      <c r="D13" s="478"/>
      <c r="E13" s="479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23"/>
      <c r="W13" s="524"/>
      <c r="X13" s="525"/>
      <c r="Y13" s="523"/>
      <c r="Z13" s="524"/>
      <c r="AA13" s="524"/>
      <c r="AB13" s="525"/>
      <c r="AC13" s="556"/>
      <c r="AD13" s="557"/>
      <c r="AE13" s="557"/>
      <c r="AF13" s="558"/>
      <c r="AG13" s="549"/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50"/>
    </row>
    <row r="14" spans="3:44" ht="18" customHeight="1">
      <c r="C14" s="477"/>
      <c r="D14" s="478"/>
      <c r="E14" s="479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23"/>
      <c r="W14" s="524"/>
      <c r="X14" s="525"/>
      <c r="Y14" s="523"/>
      <c r="Z14" s="524"/>
      <c r="AA14" s="524"/>
      <c r="AB14" s="525"/>
      <c r="AC14" s="556"/>
      <c r="AD14" s="557"/>
      <c r="AE14" s="557"/>
      <c r="AF14" s="558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50"/>
    </row>
    <row r="15" spans="3:44" ht="18" customHeight="1">
      <c r="C15" s="477"/>
      <c r="D15" s="478"/>
      <c r="E15" s="479"/>
      <c r="F15" s="517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9"/>
      <c r="V15" s="523"/>
      <c r="W15" s="524"/>
      <c r="X15" s="525"/>
      <c r="Y15" s="523"/>
      <c r="Z15" s="524"/>
      <c r="AA15" s="524"/>
      <c r="AB15" s="525"/>
      <c r="AC15" s="559"/>
      <c r="AD15" s="560"/>
      <c r="AE15" s="560"/>
      <c r="AF15" s="561"/>
      <c r="AG15" s="523"/>
      <c r="AH15" s="524"/>
      <c r="AI15" s="524"/>
      <c r="AJ15" s="525"/>
      <c r="AK15" s="523"/>
      <c r="AL15" s="524"/>
      <c r="AM15" s="524"/>
      <c r="AN15" s="525"/>
      <c r="AO15" s="549"/>
      <c r="AP15" s="549"/>
      <c r="AQ15" s="549"/>
      <c r="AR15" s="550"/>
    </row>
    <row r="16" spans="3:44" ht="18" customHeight="1">
      <c r="C16" s="477"/>
      <c r="D16" s="478"/>
      <c r="E16" s="479"/>
      <c r="F16" s="517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9"/>
      <c r="V16" s="523"/>
      <c r="W16" s="524"/>
      <c r="X16" s="525"/>
      <c r="Y16" s="523"/>
      <c r="Z16" s="524"/>
      <c r="AA16" s="524"/>
      <c r="AB16" s="525"/>
      <c r="AC16" s="556"/>
      <c r="AD16" s="557"/>
      <c r="AE16" s="557"/>
      <c r="AF16" s="558"/>
      <c r="AG16" s="523"/>
      <c r="AH16" s="524"/>
      <c r="AI16" s="524"/>
      <c r="AJ16" s="525"/>
      <c r="AK16" s="523"/>
      <c r="AL16" s="524"/>
      <c r="AM16" s="524"/>
      <c r="AN16" s="525"/>
      <c r="AO16" s="523"/>
      <c r="AP16" s="524"/>
      <c r="AQ16" s="524"/>
      <c r="AR16" s="548"/>
    </row>
    <row r="17" spans="3:44" ht="18" customHeight="1">
      <c r="C17" s="448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552"/>
      <c r="Y17" s="553" t="s">
        <v>23</v>
      </c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5"/>
      <c r="AO17" s="452">
        <f>SUM(AO9:AR16)</f>
        <v>0</v>
      </c>
      <c r="AP17" s="453"/>
      <c r="AQ17" s="453"/>
      <c r="AR17" s="454"/>
    </row>
    <row r="19" spans="3:44" ht="18" customHeight="1">
      <c r="C19" s="507" t="s">
        <v>2</v>
      </c>
      <c r="D19" s="508"/>
      <c r="E19" s="509"/>
      <c r="F19" s="513" t="s">
        <v>24</v>
      </c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9"/>
      <c r="AC19" s="513" t="s">
        <v>25</v>
      </c>
      <c r="AD19" s="508"/>
      <c r="AE19" s="508"/>
      <c r="AF19" s="509"/>
      <c r="AG19" s="513" t="s">
        <v>100</v>
      </c>
      <c r="AH19" s="508"/>
      <c r="AI19" s="508"/>
      <c r="AJ19" s="509"/>
      <c r="AK19" s="513" t="s">
        <v>26</v>
      </c>
      <c r="AL19" s="508"/>
      <c r="AM19" s="508"/>
      <c r="AN19" s="509"/>
      <c r="AO19" s="513" t="s">
        <v>20</v>
      </c>
      <c r="AP19" s="508"/>
      <c r="AQ19" s="508"/>
      <c r="AR19" s="515"/>
    </row>
    <row r="20" spans="3:44" ht="18" customHeight="1">
      <c r="C20" s="510"/>
      <c r="D20" s="511"/>
      <c r="E20" s="512"/>
      <c r="F20" s="514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2"/>
      <c r="AC20" s="514"/>
      <c r="AD20" s="511"/>
      <c r="AE20" s="511"/>
      <c r="AF20" s="512"/>
      <c r="AG20" s="514"/>
      <c r="AH20" s="511"/>
      <c r="AI20" s="511"/>
      <c r="AJ20" s="512"/>
      <c r="AK20" s="514"/>
      <c r="AL20" s="511"/>
      <c r="AM20" s="511"/>
      <c r="AN20" s="512"/>
      <c r="AO20" s="514"/>
      <c r="AP20" s="511"/>
      <c r="AQ20" s="511"/>
      <c r="AR20" s="516"/>
    </row>
    <row r="21" spans="3:44" ht="18" customHeight="1">
      <c r="C21" s="489" t="s">
        <v>640</v>
      </c>
      <c r="D21" s="490"/>
      <c r="E21" s="491"/>
      <c r="F21" s="551" t="s">
        <v>52</v>
      </c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00"/>
      <c r="AD21" s="501"/>
      <c r="AE21" s="501"/>
      <c r="AF21" s="502"/>
      <c r="AG21" s="500">
        <v>0.2</v>
      </c>
      <c r="AH21" s="501"/>
      <c r="AI21" s="501"/>
      <c r="AJ21" s="502"/>
      <c r="AK21" s="499">
        <f>VLOOKUP(C21,[6]MÃODEOBRA!A$1:D$65536,4,FALSE)</f>
        <v>22.98488</v>
      </c>
      <c r="AL21" s="499"/>
      <c r="AM21" s="499"/>
      <c r="AN21" s="499"/>
      <c r="AO21" s="549">
        <f>ROUND(AG21*AK21,2)</f>
        <v>4.5999999999999996</v>
      </c>
      <c r="AP21" s="549"/>
      <c r="AQ21" s="549"/>
      <c r="AR21" s="550"/>
    </row>
    <row r="22" spans="3:44" ht="18" customHeight="1">
      <c r="C22" s="477" t="s">
        <v>649</v>
      </c>
      <c r="D22" s="478"/>
      <c r="E22" s="479"/>
      <c r="F22" s="517" t="s">
        <v>64</v>
      </c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9"/>
      <c r="AC22" s="470"/>
      <c r="AD22" s="471"/>
      <c r="AE22" s="471"/>
      <c r="AF22" s="472"/>
      <c r="AG22" s="470">
        <v>0.2</v>
      </c>
      <c r="AH22" s="471"/>
      <c r="AI22" s="471"/>
      <c r="AJ22" s="472"/>
      <c r="AK22" s="499">
        <f>VLOOKUP(C22,[6]MÃODEOBRA!A$1:D$65536,4,FALSE)</f>
        <v>11.156079999999999</v>
      </c>
      <c r="AL22" s="499"/>
      <c r="AM22" s="499"/>
      <c r="AN22" s="499"/>
      <c r="AO22" s="549">
        <f>ROUND(AG22*AK22,2)</f>
        <v>2.23</v>
      </c>
      <c r="AP22" s="549"/>
      <c r="AQ22" s="549"/>
      <c r="AR22" s="550"/>
    </row>
    <row r="23" spans="3:44" ht="18" customHeight="1">
      <c r="C23" s="477" t="s">
        <v>650</v>
      </c>
      <c r="D23" s="478"/>
      <c r="E23" s="479"/>
      <c r="F23" s="517" t="s">
        <v>53</v>
      </c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9"/>
      <c r="AC23" s="470"/>
      <c r="AD23" s="471"/>
      <c r="AE23" s="471"/>
      <c r="AF23" s="472"/>
      <c r="AG23" s="470">
        <v>3</v>
      </c>
      <c r="AH23" s="471"/>
      <c r="AI23" s="471"/>
      <c r="AJ23" s="472"/>
      <c r="AK23" s="499">
        <f>VLOOKUP(C23,[6]MÃODEOBRA!A$1:D$65536,4,FALSE)</f>
        <v>7.90456</v>
      </c>
      <c r="AL23" s="499"/>
      <c r="AM23" s="499"/>
      <c r="AN23" s="499"/>
      <c r="AO23" s="549">
        <f>ROUND(AG23*AK23,2)</f>
        <v>23.71</v>
      </c>
      <c r="AP23" s="549"/>
      <c r="AQ23" s="549"/>
      <c r="AR23" s="550"/>
    </row>
    <row r="24" spans="3:44" ht="18" customHeight="1">
      <c r="C24" s="477"/>
      <c r="D24" s="478"/>
      <c r="E24" s="479"/>
      <c r="F24" s="517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9"/>
      <c r="AC24" s="470"/>
      <c r="AD24" s="471"/>
      <c r="AE24" s="471"/>
      <c r="AF24" s="472"/>
      <c r="AG24" s="470"/>
      <c r="AH24" s="471"/>
      <c r="AI24" s="471"/>
      <c r="AJ24" s="472"/>
      <c r="AK24" s="470"/>
      <c r="AL24" s="471"/>
      <c r="AM24" s="471"/>
      <c r="AN24" s="472"/>
      <c r="AO24" s="523"/>
      <c r="AP24" s="524"/>
      <c r="AQ24" s="524"/>
      <c r="AR24" s="548"/>
    </row>
    <row r="25" spans="3:44" ht="18" customHeight="1">
      <c r="C25" s="51"/>
      <c r="D25" s="52"/>
      <c r="E25" s="53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  <c r="AC25" s="57"/>
      <c r="AD25" s="58"/>
      <c r="AE25" s="58"/>
      <c r="AF25" s="63"/>
      <c r="AG25" s="57"/>
      <c r="AH25" s="58"/>
      <c r="AI25" s="58"/>
      <c r="AJ25" s="63"/>
      <c r="AK25" s="57"/>
      <c r="AL25" s="58"/>
      <c r="AM25" s="58"/>
      <c r="AN25" s="63"/>
      <c r="AO25" s="59"/>
      <c r="AP25" s="60"/>
      <c r="AQ25" s="60"/>
      <c r="AR25" s="62"/>
    </row>
    <row r="26" spans="3:44" ht="18" customHeight="1">
      <c r="C26" s="477"/>
      <c r="D26" s="478"/>
      <c r="E26" s="479"/>
      <c r="F26" s="517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9"/>
      <c r="AC26" s="470"/>
      <c r="AD26" s="471"/>
      <c r="AE26" s="471"/>
      <c r="AF26" s="472"/>
      <c r="AG26" s="470"/>
      <c r="AH26" s="471"/>
      <c r="AI26" s="471"/>
      <c r="AJ26" s="472"/>
      <c r="AK26" s="470"/>
      <c r="AL26" s="471"/>
      <c r="AM26" s="471"/>
      <c r="AN26" s="472"/>
      <c r="AO26" s="523"/>
      <c r="AP26" s="524"/>
      <c r="AQ26" s="524"/>
      <c r="AR26" s="548"/>
    </row>
    <row r="27" spans="3:44" ht="18" customHeight="1">
      <c r="C27" s="477"/>
      <c r="D27" s="478"/>
      <c r="E27" s="479"/>
      <c r="F27" s="517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9"/>
      <c r="AC27" s="470"/>
      <c r="AD27" s="471"/>
      <c r="AE27" s="471"/>
      <c r="AF27" s="472"/>
      <c r="AG27" s="470"/>
      <c r="AH27" s="471"/>
      <c r="AI27" s="471"/>
      <c r="AJ27" s="472"/>
      <c r="AK27" s="470"/>
      <c r="AL27" s="471"/>
      <c r="AM27" s="471"/>
      <c r="AN27" s="472"/>
      <c r="AO27" s="523"/>
      <c r="AP27" s="524"/>
      <c r="AQ27" s="524"/>
      <c r="AR27" s="548"/>
    </row>
    <row r="28" spans="3:44" ht="18" customHeight="1">
      <c r="C28" s="477"/>
      <c r="D28" s="478"/>
      <c r="E28" s="479"/>
      <c r="F28" s="517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9"/>
      <c r="AC28" s="470"/>
      <c r="AD28" s="471"/>
      <c r="AE28" s="471"/>
      <c r="AF28" s="472"/>
      <c r="AG28" s="470"/>
      <c r="AH28" s="471"/>
      <c r="AI28" s="471"/>
      <c r="AJ28" s="472"/>
      <c r="AK28" s="470"/>
      <c r="AL28" s="471"/>
      <c r="AM28" s="471"/>
      <c r="AN28" s="472"/>
      <c r="AO28" s="523"/>
      <c r="AP28" s="524"/>
      <c r="AQ28" s="524"/>
      <c r="AR28" s="548"/>
    </row>
    <row r="29" spans="3:44" ht="18" customHeight="1">
      <c r="C29" s="538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40" t="s">
        <v>27</v>
      </c>
      <c r="Z29" s="540"/>
      <c r="AA29" s="540"/>
      <c r="AB29" s="540"/>
      <c r="AC29" s="540"/>
      <c r="AD29" s="540"/>
      <c r="AE29" s="540"/>
      <c r="AF29" s="541"/>
      <c r="AG29" s="542" t="s">
        <v>108</v>
      </c>
      <c r="AH29" s="543"/>
      <c r="AI29" s="543"/>
      <c r="AJ29" s="544"/>
      <c r="AK29" s="523">
        <f>SUM(AO21:AR28)</f>
        <v>30.54</v>
      </c>
      <c r="AL29" s="524"/>
      <c r="AM29" s="524"/>
      <c r="AN29" s="525"/>
      <c r="AO29" s="545">
        <f>ROUND(AG29*AK29,2)</f>
        <v>6.26</v>
      </c>
      <c r="AP29" s="546"/>
      <c r="AQ29" s="546"/>
      <c r="AR29" s="547"/>
    </row>
    <row r="30" spans="3:44" ht="18" customHeight="1">
      <c r="C30" s="448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50" t="s">
        <v>28</v>
      </c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1"/>
      <c r="AO30" s="452">
        <f>SUM(AO21:AR29)</f>
        <v>36.799999999999997</v>
      </c>
      <c r="AP30" s="453"/>
      <c r="AQ30" s="453"/>
      <c r="AR30" s="454"/>
    </row>
    <row r="32" spans="3:44" ht="18" customHeight="1">
      <c r="C32" s="526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8" t="s">
        <v>29</v>
      </c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30"/>
      <c r="AO32" s="531">
        <f>AO17+AO30</f>
        <v>36.799999999999997</v>
      </c>
      <c r="AP32" s="532"/>
      <c r="AQ32" s="532"/>
      <c r="AR32" s="533"/>
    </row>
    <row r="33" spans="3:44" ht="18" customHeight="1">
      <c r="C33" s="534" t="s">
        <v>30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1"/>
      <c r="Q33" s="452">
        <v>6</v>
      </c>
      <c r="R33" s="453"/>
      <c r="S33" s="453"/>
      <c r="T33" s="453"/>
      <c r="U33" s="453"/>
      <c r="V33" s="450" t="s">
        <v>87</v>
      </c>
      <c r="W33" s="450"/>
      <c r="X33" s="451"/>
      <c r="Y33" s="528" t="s">
        <v>31</v>
      </c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30"/>
      <c r="AO33" s="535">
        <f>ROUND(AO32/Q33,2)</f>
        <v>6.13</v>
      </c>
      <c r="AP33" s="536"/>
      <c r="AQ33" s="536"/>
      <c r="AR33" s="537"/>
    </row>
    <row r="35" spans="3:44" ht="18" customHeight="1">
      <c r="C35" s="507" t="s">
        <v>2</v>
      </c>
      <c r="D35" s="508"/>
      <c r="E35" s="509"/>
      <c r="F35" s="513" t="s">
        <v>32</v>
      </c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9"/>
      <c r="AC35" s="513" t="s">
        <v>33</v>
      </c>
      <c r="AD35" s="508"/>
      <c r="AE35" s="508"/>
      <c r="AF35" s="509"/>
      <c r="AG35" s="513" t="s">
        <v>34</v>
      </c>
      <c r="AH35" s="508"/>
      <c r="AI35" s="508"/>
      <c r="AJ35" s="509"/>
      <c r="AK35" s="513" t="s">
        <v>35</v>
      </c>
      <c r="AL35" s="508"/>
      <c r="AM35" s="508"/>
      <c r="AN35" s="509"/>
      <c r="AO35" s="513" t="s">
        <v>36</v>
      </c>
      <c r="AP35" s="508"/>
      <c r="AQ35" s="508"/>
      <c r="AR35" s="515"/>
    </row>
    <row r="36" spans="3:44" ht="18" customHeight="1">
      <c r="C36" s="510"/>
      <c r="D36" s="511"/>
      <c r="E36" s="512"/>
      <c r="F36" s="514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2"/>
      <c r="AC36" s="514"/>
      <c r="AD36" s="511"/>
      <c r="AE36" s="511"/>
      <c r="AF36" s="512"/>
      <c r="AG36" s="514"/>
      <c r="AH36" s="511"/>
      <c r="AI36" s="511"/>
      <c r="AJ36" s="512"/>
      <c r="AK36" s="514"/>
      <c r="AL36" s="511"/>
      <c r="AM36" s="511"/>
      <c r="AN36" s="512"/>
      <c r="AO36" s="514"/>
      <c r="AP36" s="511"/>
      <c r="AQ36" s="511"/>
      <c r="AR36" s="516"/>
    </row>
    <row r="37" spans="3:44" ht="18" customHeight="1">
      <c r="C37" s="477"/>
      <c r="D37" s="478"/>
      <c r="E37" s="479"/>
      <c r="F37" s="517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9"/>
      <c r="AC37" s="520"/>
      <c r="AD37" s="521"/>
      <c r="AE37" s="521"/>
      <c r="AF37" s="522"/>
      <c r="AG37" s="523"/>
      <c r="AH37" s="524"/>
      <c r="AI37" s="524"/>
      <c r="AJ37" s="525"/>
      <c r="AK37" s="473"/>
      <c r="AL37" s="474"/>
      <c r="AM37" s="474"/>
      <c r="AN37" s="475"/>
      <c r="AO37" s="470"/>
      <c r="AP37" s="471"/>
      <c r="AQ37" s="471"/>
      <c r="AR37" s="476"/>
    </row>
    <row r="38" spans="3:44" ht="18" customHeight="1">
      <c r="C38" s="477"/>
      <c r="D38" s="478"/>
      <c r="E38" s="479"/>
      <c r="F38" s="517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9"/>
      <c r="AC38" s="520"/>
      <c r="AD38" s="521"/>
      <c r="AE38" s="521"/>
      <c r="AF38" s="522"/>
      <c r="AG38" s="523"/>
      <c r="AH38" s="524"/>
      <c r="AI38" s="524"/>
      <c r="AJ38" s="525"/>
      <c r="AK38" s="473"/>
      <c r="AL38" s="474"/>
      <c r="AM38" s="474"/>
      <c r="AN38" s="475"/>
      <c r="AO38" s="470"/>
      <c r="AP38" s="471"/>
      <c r="AQ38" s="471"/>
      <c r="AR38" s="476"/>
    </row>
    <row r="39" spans="3:44" ht="18" customHeight="1">
      <c r="C39" s="477"/>
      <c r="D39" s="478"/>
      <c r="E39" s="479"/>
      <c r="F39" s="517"/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9"/>
      <c r="AC39" s="520"/>
      <c r="AD39" s="521"/>
      <c r="AE39" s="521"/>
      <c r="AF39" s="522"/>
      <c r="AG39" s="523"/>
      <c r="AH39" s="524"/>
      <c r="AI39" s="524"/>
      <c r="AJ39" s="525"/>
      <c r="AK39" s="473"/>
      <c r="AL39" s="474"/>
      <c r="AM39" s="474"/>
      <c r="AN39" s="475"/>
      <c r="AO39" s="470"/>
      <c r="AP39" s="471"/>
      <c r="AQ39" s="471"/>
      <c r="AR39" s="476"/>
    </row>
    <row r="40" spans="3:44" ht="18" customHeight="1">
      <c r="C40" s="477"/>
      <c r="D40" s="478"/>
      <c r="E40" s="479"/>
      <c r="F40" s="517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9"/>
      <c r="AC40" s="520"/>
      <c r="AD40" s="521"/>
      <c r="AE40" s="521"/>
      <c r="AF40" s="522"/>
      <c r="AG40" s="523"/>
      <c r="AH40" s="524"/>
      <c r="AI40" s="524"/>
      <c r="AJ40" s="525"/>
      <c r="AK40" s="473"/>
      <c r="AL40" s="474"/>
      <c r="AM40" s="474"/>
      <c r="AN40" s="475"/>
      <c r="AO40" s="470"/>
      <c r="AP40" s="471"/>
      <c r="AQ40" s="471"/>
      <c r="AR40" s="476"/>
    </row>
    <row r="41" spans="3:44" ht="18" customHeight="1">
      <c r="C41" s="51"/>
      <c r="D41" s="52"/>
      <c r="E41" s="53"/>
      <c r="F41" s="517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9"/>
      <c r="AC41" s="520"/>
      <c r="AD41" s="521"/>
      <c r="AE41" s="521"/>
      <c r="AF41" s="522"/>
      <c r="AG41" s="523"/>
      <c r="AH41" s="524"/>
      <c r="AI41" s="524"/>
      <c r="AJ41" s="525"/>
      <c r="AK41" s="473"/>
      <c r="AL41" s="474"/>
      <c r="AM41" s="474"/>
      <c r="AN41" s="475"/>
      <c r="AO41" s="470"/>
      <c r="AP41" s="471"/>
      <c r="AQ41" s="471"/>
      <c r="AR41" s="476"/>
    </row>
    <row r="42" spans="3:44" ht="18" customHeight="1">
      <c r="C42" s="51"/>
      <c r="D42" s="52"/>
      <c r="E42" s="53"/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520"/>
      <c r="AD42" s="521"/>
      <c r="AE42" s="521"/>
      <c r="AF42" s="522"/>
      <c r="AG42" s="523"/>
      <c r="AH42" s="524"/>
      <c r="AI42" s="524"/>
      <c r="AJ42" s="525"/>
      <c r="AK42" s="473"/>
      <c r="AL42" s="474"/>
      <c r="AM42" s="474"/>
      <c r="AN42" s="475"/>
      <c r="AO42" s="470"/>
      <c r="AP42" s="471"/>
      <c r="AQ42" s="471"/>
      <c r="AR42" s="476"/>
    </row>
    <row r="43" spans="3:44" ht="18" customHeight="1">
      <c r="C43" s="477"/>
      <c r="D43" s="478"/>
      <c r="E43" s="479"/>
      <c r="F43" s="517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9"/>
      <c r="AC43" s="520"/>
      <c r="AD43" s="521"/>
      <c r="AE43" s="521"/>
      <c r="AF43" s="522"/>
      <c r="AG43" s="523"/>
      <c r="AH43" s="524"/>
      <c r="AI43" s="524"/>
      <c r="AJ43" s="525"/>
      <c r="AK43" s="473"/>
      <c r="AL43" s="474"/>
      <c r="AM43" s="474"/>
      <c r="AN43" s="475"/>
      <c r="AO43" s="470"/>
      <c r="AP43" s="471"/>
      <c r="AQ43" s="471"/>
      <c r="AR43" s="476"/>
    </row>
    <row r="44" spans="3:44" ht="18" customHeight="1">
      <c r="C44" s="477"/>
      <c r="D44" s="478"/>
      <c r="E44" s="479"/>
      <c r="F44" s="517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9"/>
      <c r="AC44" s="520"/>
      <c r="AD44" s="521"/>
      <c r="AE44" s="521"/>
      <c r="AF44" s="522"/>
      <c r="AG44" s="523"/>
      <c r="AH44" s="524"/>
      <c r="AI44" s="524"/>
      <c r="AJ44" s="525"/>
      <c r="AK44" s="473"/>
      <c r="AL44" s="474"/>
      <c r="AM44" s="474"/>
      <c r="AN44" s="475"/>
      <c r="AO44" s="470"/>
      <c r="AP44" s="471"/>
      <c r="AQ44" s="471"/>
      <c r="AR44" s="476"/>
    </row>
    <row r="45" spans="3:44" ht="18" customHeight="1">
      <c r="C45" s="477"/>
      <c r="D45" s="478"/>
      <c r="E45" s="479"/>
      <c r="F45" s="517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9"/>
      <c r="AC45" s="520"/>
      <c r="AD45" s="521"/>
      <c r="AE45" s="521"/>
      <c r="AF45" s="522"/>
      <c r="AG45" s="523"/>
      <c r="AH45" s="524"/>
      <c r="AI45" s="524"/>
      <c r="AJ45" s="525"/>
      <c r="AK45" s="473"/>
      <c r="AL45" s="474"/>
      <c r="AM45" s="474"/>
      <c r="AN45" s="475"/>
      <c r="AO45" s="470"/>
      <c r="AP45" s="471"/>
      <c r="AQ45" s="471"/>
      <c r="AR45" s="476"/>
    </row>
    <row r="46" spans="3:44" ht="18" customHeight="1">
      <c r="C46" s="448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50" t="s">
        <v>37</v>
      </c>
      <c r="Z46" s="450"/>
      <c r="AA46" s="450"/>
      <c r="AB46" s="450"/>
      <c r="AC46" s="450"/>
      <c r="AD46" s="450"/>
      <c r="AE46" s="450"/>
      <c r="AF46" s="450"/>
      <c r="AG46" s="450"/>
      <c r="AH46" s="450"/>
      <c r="AI46" s="450"/>
      <c r="AJ46" s="450"/>
      <c r="AK46" s="450"/>
      <c r="AL46" s="450"/>
      <c r="AM46" s="450"/>
      <c r="AN46" s="451"/>
      <c r="AO46" s="452">
        <f>SUM(AO37:AR45)</f>
        <v>0</v>
      </c>
      <c r="AP46" s="453"/>
      <c r="AQ46" s="453"/>
      <c r="AR46" s="454"/>
    </row>
    <row r="48" spans="3:44" ht="18" customHeight="1">
      <c r="C48" s="507" t="s">
        <v>2</v>
      </c>
      <c r="D48" s="508"/>
      <c r="E48" s="509"/>
      <c r="F48" s="513" t="s">
        <v>38</v>
      </c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9"/>
      <c r="S48" s="513" t="s">
        <v>39</v>
      </c>
      <c r="T48" s="508"/>
      <c r="U48" s="509"/>
      <c r="V48" s="513" t="s">
        <v>40</v>
      </c>
      <c r="W48" s="508"/>
      <c r="X48" s="509"/>
      <c r="Y48" s="513" t="s">
        <v>41</v>
      </c>
      <c r="Z48" s="508"/>
      <c r="AA48" s="508"/>
      <c r="AB48" s="508"/>
      <c r="AC48" s="508"/>
      <c r="AD48" s="509"/>
      <c r="AE48" s="513" t="s">
        <v>42</v>
      </c>
      <c r="AF48" s="508"/>
      <c r="AG48" s="509"/>
      <c r="AH48" s="513" t="s">
        <v>43</v>
      </c>
      <c r="AI48" s="508"/>
      <c r="AJ48" s="509"/>
      <c r="AK48" s="513" t="s">
        <v>35</v>
      </c>
      <c r="AL48" s="508"/>
      <c r="AM48" s="508"/>
      <c r="AN48" s="509"/>
      <c r="AO48" s="513" t="s">
        <v>36</v>
      </c>
      <c r="AP48" s="508"/>
      <c r="AQ48" s="508"/>
      <c r="AR48" s="515"/>
    </row>
    <row r="49" spans="1:44" ht="18" customHeight="1">
      <c r="C49" s="510"/>
      <c r="D49" s="511"/>
      <c r="E49" s="512"/>
      <c r="F49" s="514"/>
      <c r="G49" s="511"/>
      <c r="H49" s="511"/>
      <c r="I49" s="511"/>
      <c r="J49" s="511"/>
      <c r="K49" s="511"/>
      <c r="L49" s="511"/>
      <c r="M49" s="511"/>
      <c r="N49" s="511"/>
      <c r="O49" s="511"/>
      <c r="P49" s="511"/>
      <c r="Q49" s="511"/>
      <c r="R49" s="512"/>
      <c r="S49" s="514"/>
      <c r="T49" s="511"/>
      <c r="U49" s="512"/>
      <c r="V49" s="514"/>
      <c r="W49" s="511"/>
      <c r="X49" s="512"/>
      <c r="Y49" s="514"/>
      <c r="Z49" s="511"/>
      <c r="AA49" s="511"/>
      <c r="AB49" s="511"/>
      <c r="AC49" s="511"/>
      <c r="AD49" s="512"/>
      <c r="AE49" s="514"/>
      <c r="AF49" s="511"/>
      <c r="AG49" s="512"/>
      <c r="AH49" s="514"/>
      <c r="AI49" s="511"/>
      <c r="AJ49" s="512"/>
      <c r="AK49" s="514"/>
      <c r="AL49" s="511"/>
      <c r="AM49" s="511"/>
      <c r="AN49" s="512"/>
      <c r="AO49" s="514"/>
      <c r="AP49" s="511"/>
      <c r="AQ49" s="511"/>
      <c r="AR49" s="516"/>
    </row>
    <row r="50" spans="1:44" ht="18" customHeight="1">
      <c r="C50" s="489"/>
      <c r="D50" s="490"/>
      <c r="E50" s="491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3"/>
      <c r="T50" s="494"/>
      <c r="U50" s="495"/>
      <c r="V50" s="493"/>
      <c r="W50" s="494"/>
      <c r="X50" s="495"/>
      <c r="Y50" s="496"/>
      <c r="Z50" s="497"/>
      <c r="AA50" s="497"/>
      <c r="AB50" s="497"/>
      <c r="AC50" s="497"/>
      <c r="AD50" s="498"/>
      <c r="AE50" s="499"/>
      <c r="AF50" s="499"/>
      <c r="AG50" s="499"/>
      <c r="AH50" s="500"/>
      <c r="AI50" s="501"/>
      <c r="AJ50" s="502"/>
      <c r="AK50" s="503"/>
      <c r="AL50" s="504"/>
      <c r="AM50" s="504"/>
      <c r="AN50" s="505"/>
      <c r="AO50" s="500"/>
      <c r="AP50" s="501"/>
      <c r="AQ50" s="501"/>
      <c r="AR50" s="506"/>
    </row>
    <row r="51" spans="1:44" ht="18" customHeight="1">
      <c r="C51" s="477"/>
      <c r="D51" s="478"/>
      <c r="E51" s="479"/>
      <c r="F51" s="480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2"/>
      <c r="S51" s="483"/>
      <c r="T51" s="484"/>
      <c r="U51" s="485"/>
      <c r="V51" s="483"/>
      <c r="W51" s="484"/>
      <c r="X51" s="485"/>
      <c r="Y51" s="486"/>
      <c r="Z51" s="487"/>
      <c r="AA51" s="487"/>
      <c r="AB51" s="487"/>
      <c r="AC51" s="487"/>
      <c r="AD51" s="488"/>
      <c r="AE51" s="470"/>
      <c r="AF51" s="471"/>
      <c r="AG51" s="472"/>
      <c r="AH51" s="470"/>
      <c r="AI51" s="471"/>
      <c r="AJ51" s="472"/>
      <c r="AK51" s="473"/>
      <c r="AL51" s="474"/>
      <c r="AM51" s="474"/>
      <c r="AN51" s="475"/>
      <c r="AO51" s="470">
        <f t="shared" ref="AO51:AO57" si="0">ROUND(AE51*AH51*AK51,2)</f>
        <v>0</v>
      </c>
      <c r="AP51" s="471"/>
      <c r="AQ51" s="471"/>
      <c r="AR51" s="476"/>
    </row>
    <row r="52" spans="1:44" ht="18" customHeight="1">
      <c r="C52" s="477"/>
      <c r="D52" s="478"/>
      <c r="E52" s="479"/>
      <c r="F52" s="480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2"/>
      <c r="S52" s="483"/>
      <c r="T52" s="484"/>
      <c r="U52" s="485"/>
      <c r="V52" s="483"/>
      <c r="W52" s="484"/>
      <c r="X52" s="485"/>
      <c r="Y52" s="486"/>
      <c r="Z52" s="487"/>
      <c r="AA52" s="487"/>
      <c r="AB52" s="487"/>
      <c r="AC52" s="487"/>
      <c r="AD52" s="488"/>
      <c r="AE52" s="470"/>
      <c r="AF52" s="471"/>
      <c r="AG52" s="472"/>
      <c r="AH52" s="470"/>
      <c r="AI52" s="471"/>
      <c r="AJ52" s="472"/>
      <c r="AK52" s="473"/>
      <c r="AL52" s="474"/>
      <c r="AM52" s="474"/>
      <c r="AN52" s="475"/>
      <c r="AO52" s="470">
        <f t="shared" si="0"/>
        <v>0</v>
      </c>
      <c r="AP52" s="471"/>
      <c r="AQ52" s="471"/>
      <c r="AR52" s="476"/>
    </row>
    <row r="53" spans="1:44" ht="18" customHeight="1">
      <c r="C53" s="477"/>
      <c r="D53" s="478"/>
      <c r="E53" s="479"/>
      <c r="F53" s="480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2"/>
      <c r="S53" s="483"/>
      <c r="T53" s="484"/>
      <c r="U53" s="485"/>
      <c r="V53" s="483"/>
      <c r="W53" s="484"/>
      <c r="X53" s="485"/>
      <c r="Y53" s="486"/>
      <c r="Z53" s="487"/>
      <c r="AA53" s="487"/>
      <c r="AB53" s="487"/>
      <c r="AC53" s="487"/>
      <c r="AD53" s="488"/>
      <c r="AE53" s="470"/>
      <c r="AF53" s="471"/>
      <c r="AG53" s="472"/>
      <c r="AH53" s="470"/>
      <c r="AI53" s="471"/>
      <c r="AJ53" s="472"/>
      <c r="AK53" s="473"/>
      <c r="AL53" s="474"/>
      <c r="AM53" s="474"/>
      <c r="AN53" s="475"/>
      <c r="AO53" s="470">
        <f t="shared" si="0"/>
        <v>0</v>
      </c>
      <c r="AP53" s="471"/>
      <c r="AQ53" s="471"/>
      <c r="AR53" s="476"/>
    </row>
    <row r="54" spans="1:44" ht="18" customHeight="1">
      <c r="C54" s="477"/>
      <c r="D54" s="478"/>
      <c r="E54" s="479"/>
      <c r="F54" s="480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2"/>
      <c r="S54" s="483"/>
      <c r="T54" s="484"/>
      <c r="U54" s="485"/>
      <c r="V54" s="483"/>
      <c r="W54" s="484"/>
      <c r="X54" s="485"/>
      <c r="Y54" s="486"/>
      <c r="Z54" s="487"/>
      <c r="AA54" s="487"/>
      <c r="AB54" s="487"/>
      <c r="AC54" s="487"/>
      <c r="AD54" s="488"/>
      <c r="AE54" s="470"/>
      <c r="AF54" s="471"/>
      <c r="AG54" s="472"/>
      <c r="AH54" s="470"/>
      <c r="AI54" s="471"/>
      <c r="AJ54" s="472"/>
      <c r="AK54" s="473"/>
      <c r="AL54" s="474"/>
      <c r="AM54" s="474"/>
      <c r="AN54" s="475"/>
      <c r="AO54" s="470">
        <f t="shared" si="0"/>
        <v>0</v>
      </c>
      <c r="AP54" s="471"/>
      <c r="AQ54" s="471"/>
      <c r="AR54" s="476"/>
    </row>
    <row r="55" spans="1:44" ht="18" customHeight="1">
      <c r="C55" s="477"/>
      <c r="D55" s="478"/>
      <c r="E55" s="479"/>
      <c r="F55" s="480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2"/>
      <c r="S55" s="483"/>
      <c r="T55" s="484"/>
      <c r="U55" s="485"/>
      <c r="V55" s="483"/>
      <c r="W55" s="484"/>
      <c r="X55" s="485"/>
      <c r="Y55" s="486"/>
      <c r="Z55" s="487"/>
      <c r="AA55" s="487"/>
      <c r="AB55" s="487"/>
      <c r="AC55" s="487"/>
      <c r="AD55" s="488"/>
      <c r="AE55" s="470"/>
      <c r="AF55" s="471"/>
      <c r="AG55" s="472"/>
      <c r="AH55" s="470"/>
      <c r="AI55" s="471"/>
      <c r="AJ55" s="472"/>
      <c r="AK55" s="473"/>
      <c r="AL55" s="474"/>
      <c r="AM55" s="474"/>
      <c r="AN55" s="475"/>
      <c r="AO55" s="470">
        <f t="shared" si="0"/>
        <v>0</v>
      </c>
      <c r="AP55" s="471"/>
      <c r="AQ55" s="471"/>
      <c r="AR55" s="476"/>
    </row>
    <row r="56" spans="1:44" ht="18" customHeight="1">
      <c r="C56" s="477"/>
      <c r="D56" s="478"/>
      <c r="E56" s="479"/>
      <c r="F56" s="480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2"/>
      <c r="S56" s="483"/>
      <c r="T56" s="484"/>
      <c r="U56" s="485"/>
      <c r="V56" s="483"/>
      <c r="W56" s="484"/>
      <c r="X56" s="485"/>
      <c r="Y56" s="486"/>
      <c r="Z56" s="487"/>
      <c r="AA56" s="487"/>
      <c r="AB56" s="487"/>
      <c r="AC56" s="487"/>
      <c r="AD56" s="488"/>
      <c r="AE56" s="470"/>
      <c r="AF56" s="471"/>
      <c r="AG56" s="472"/>
      <c r="AH56" s="470"/>
      <c r="AI56" s="471"/>
      <c r="AJ56" s="472"/>
      <c r="AK56" s="473"/>
      <c r="AL56" s="474"/>
      <c r="AM56" s="474"/>
      <c r="AN56" s="475"/>
      <c r="AO56" s="470">
        <f t="shared" si="0"/>
        <v>0</v>
      </c>
      <c r="AP56" s="471"/>
      <c r="AQ56" s="471"/>
      <c r="AR56" s="476"/>
    </row>
    <row r="57" spans="1:44" ht="18" customHeight="1">
      <c r="C57" s="477"/>
      <c r="D57" s="478"/>
      <c r="E57" s="479"/>
      <c r="F57" s="480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2"/>
      <c r="S57" s="483"/>
      <c r="T57" s="484"/>
      <c r="U57" s="485"/>
      <c r="V57" s="483"/>
      <c r="W57" s="484"/>
      <c r="X57" s="485"/>
      <c r="Y57" s="486"/>
      <c r="Z57" s="487"/>
      <c r="AA57" s="487"/>
      <c r="AB57" s="487"/>
      <c r="AC57" s="487"/>
      <c r="AD57" s="488"/>
      <c r="AE57" s="470"/>
      <c r="AF57" s="471"/>
      <c r="AG57" s="472"/>
      <c r="AH57" s="470"/>
      <c r="AI57" s="471"/>
      <c r="AJ57" s="472"/>
      <c r="AK57" s="473"/>
      <c r="AL57" s="474"/>
      <c r="AM57" s="474"/>
      <c r="AN57" s="475"/>
      <c r="AO57" s="470">
        <f t="shared" si="0"/>
        <v>0</v>
      </c>
      <c r="AP57" s="471"/>
      <c r="AQ57" s="471"/>
      <c r="AR57" s="476"/>
    </row>
    <row r="58" spans="1:44" ht="18" customHeight="1">
      <c r="C58" s="448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50" t="s">
        <v>44</v>
      </c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1"/>
      <c r="AO58" s="452">
        <f>SUM(AO50:AR57)</f>
        <v>0</v>
      </c>
      <c r="AP58" s="453"/>
      <c r="AQ58" s="453"/>
      <c r="AR58" s="454"/>
    </row>
    <row r="60" spans="1:44" ht="18" customHeight="1"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6"/>
      <c r="Y60" s="457" t="s">
        <v>45</v>
      </c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8"/>
      <c r="AN60" s="459"/>
      <c r="AO60" s="460">
        <f>AO33+AO46+AO58</f>
        <v>6.13</v>
      </c>
      <c r="AP60" s="461"/>
      <c r="AQ60" s="461"/>
      <c r="AR60" s="462"/>
    </row>
    <row r="61" spans="1:44" ht="18" customHeight="1"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6"/>
      <c r="Y61" s="463" t="s">
        <v>46</v>
      </c>
      <c r="Z61" s="464"/>
      <c r="AA61" s="464"/>
      <c r="AB61" s="464"/>
      <c r="AC61" s="464"/>
      <c r="AD61" s="464"/>
      <c r="AE61" s="464"/>
      <c r="AF61" s="464"/>
      <c r="AG61" s="464"/>
      <c r="AH61" s="465">
        <v>0.2031</v>
      </c>
      <c r="AI61" s="465"/>
      <c r="AJ61" s="465"/>
      <c r="AK61" s="465"/>
      <c r="AL61" s="465"/>
      <c r="AM61" s="465"/>
      <c r="AN61" s="466"/>
      <c r="AO61" s="467">
        <f>ROUND(AO60*AH61,2)</f>
        <v>1.25</v>
      </c>
      <c r="AP61" s="468"/>
      <c r="AQ61" s="468"/>
      <c r="AR61" s="469"/>
    </row>
    <row r="62" spans="1:44" ht="18" customHeight="1">
      <c r="A62" s="437" t="s">
        <v>328</v>
      </c>
      <c r="B62" s="437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6"/>
      <c r="Y62" s="438" t="s">
        <v>47</v>
      </c>
      <c r="Z62" s="439"/>
      <c r="AA62" s="439"/>
      <c r="AB62" s="439"/>
      <c r="AC62" s="439"/>
      <c r="AD62" s="439"/>
      <c r="AE62" s="439"/>
      <c r="AF62" s="439"/>
      <c r="AG62" s="439"/>
      <c r="AH62" s="439"/>
      <c r="AI62" s="439"/>
      <c r="AJ62" s="439"/>
      <c r="AK62" s="439"/>
      <c r="AL62" s="439"/>
      <c r="AM62" s="439"/>
      <c r="AN62" s="440"/>
      <c r="AO62" s="441">
        <f>SUM(AO60:AR61)</f>
        <v>7.38</v>
      </c>
      <c r="AP62" s="442"/>
      <c r="AQ62" s="442"/>
      <c r="AR62" s="443"/>
    </row>
    <row r="64" spans="1:44" ht="18" customHeight="1">
      <c r="C64" s="444" t="s">
        <v>48</v>
      </c>
      <c r="D64" s="445"/>
      <c r="E64" s="445"/>
      <c r="F64" s="445"/>
      <c r="G64" s="445"/>
      <c r="H64" s="445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6"/>
      <c r="AD64" s="446"/>
      <c r="AE64" s="446"/>
      <c r="AF64" s="446"/>
      <c r="AG64" s="446"/>
      <c r="AH64" s="446"/>
      <c r="AI64" s="446"/>
      <c r="AJ64" s="446"/>
      <c r="AK64" s="446"/>
      <c r="AL64" s="446"/>
      <c r="AM64" s="446"/>
      <c r="AN64" s="446"/>
      <c r="AO64" s="446"/>
      <c r="AP64" s="446"/>
      <c r="AQ64" s="446"/>
      <c r="AR64" s="447"/>
    </row>
    <row r="65" spans="3:44" ht="18" customHeight="1">
      <c r="C65" s="433"/>
      <c r="D65" s="434"/>
      <c r="E65" s="434"/>
      <c r="F65" s="434"/>
      <c r="G65" s="434"/>
      <c r="H65" s="434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6"/>
    </row>
    <row r="66" spans="3:44" ht="18" customHeight="1">
      <c r="C66" s="433"/>
      <c r="D66" s="434"/>
      <c r="E66" s="434"/>
      <c r="F66" s="434"/>
      <c r="G66" s="434"/>
      <c r="H66" s="434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  <c r="AQ66" s="435"/>
      <c r="AR66" s="436"/>
    </row>
    <row r="67" spans="3:44" ht="18" customHeight="1">
      <c r="C67" s="433"/>
      <c r="D67" s="434"/>
      <c r="E67" s="434"/>
      <c r="F67" s="434"/>
      <c r="G67" s="434"/>
      <c r="H67" s="434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6"/>
    </row>
    <row r="68" spans="3:44" ht="18" customHeight="1">
      <c r="C68" s="433"/>
      <c r="D68" s="434"/>
      <c r="E68" s="434"/>
      <c r="F68" s="434"/>
      <c r="G68" s="434"/>
      <c r="H68" s="434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6"/>
    </row>
    <row r="69" spans="3:44" ht="18" customHeight="1">
      <c r="C69" s="409"/>
      <c r="D69" s="410"/>
      <c r="E69" s="410"/>
      <c r="F69" s="410"/>
      <c r="G69" s="410"/>
      <c r="H69" s="410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2"/>
    </row>
    <row r="71" spans="3:44" ht="18" customHeight="1">
      <c r="C71" s="413" t="s">
        <v>49</v>
      </c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4"/>
      <c r="W71" s="414"/>
      <c r="X71" s="414"/>
      <c r="Y71" s="414"/>
      <c r="Z71" s="414"/>
      <c r="AA71" s="415"/>
      <c r="AB71" s="416" t="str">
        <f>[6]C.UNIT.SERV.!$E$5</f>
        <v>DATA-BASE:      MAIO/2011/PR</v>
      </c>
      <c r="AC71" s="417"/>
      <c r="AD71" s="417"/>
      <c r="AE71" s="417"/>
      <c r="AF71" s="417"/>
      <c r="AG71" s="417"/>
      <c r="AH71" s="417"/>
      <c r="AI71" s="418"/>
      <c r="AJ71" s="416"/>
      <c r="AK71" s="417"/>
      <c r="AL71" s="417"/>
      <c r="AM71" s="417"/>
      <c r="AN71" s="417"/>
      <c r="AO71" s="417"/>
      <c r="AP71" s="417"/>
      <c r="AQ71" s="417"/>
      <c r="AR71" s="425"/>
    </row>
    <row r="72" spans="3:44" ht="18" customHeight="1">
      <c r="C72" s="428" t="s">
        <v>50</v>
      </c>
      <c r="D72" s="429"/>
      <c r="E72" s="429"/>
      <c r="F72" s="429"/>
      <c r="G72" s="429" t="s">
        <v>114</v>
      </c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19"/>
      <c r="AC72" s="420"/>
      <c r="AD72" s="420"/>
      <c r="AE72" s="420"/>
      <c r="AF72" s="420"/>
      <c r="AG72" s="420"/>
      <c r="AH72" s="420"/>
      <c r="AI72" s="421"/>
      <c r="AJ72" s="419"/>
      <c r="AK72" s="420"/>
      <c r="AL72" s="420"/>
      <c r="AM72" s="420"/>
      <c r="AN72" s="420"/>
      <c r="AO72" s="420"/>
      <c r="AP72" s="420"/>
      <c r="AQ72" s="420"/>
      <c r="AR72" s="426"/>
    </row>
    <row r="73" spans="3:44" ht="18" customHeight="1">
      <c r="C73" s="428" t="s">
        <v>51</v>
      </c>
      <c r="D73" s="429"/>
      <c r="E73" s="429"/>
      <c r="F73" s="429"/>
      <c r="G73" s="429"/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30"/>
      <c r="AB73" s="419"/>
      <c r="AC73" s="420"/>
      <c r="AD73" s="420"/>
      <c r="AE73" s="420"/>
      <c r="AF73" s="420"/>
      <c r="AG73" s="420"/>
      <c r="AH73" s="420"/>
      <c r="AI73" s="421"/>
      <c r="AJ73" s="419"/>
      <c r="AK73" s="420"/>
      <c r="AL73" s="420"/>
      <c r="AM73" s="420"/>
      <c r="AN73" s="420"/>
      <c r="AO73" s="420"/>
      <c r="AP73" s="420"/>
      <c r="AQ73" s="420"/>
      <c r="AR73" s="426"/>
    </row>
    <row r="74" spans="3:44" ht="18" customHeight="1">
      <c r="C74" s="431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22"/>
      <c r="AC74" s="423"/>
      <c r="AD74" s="423"/>
      <c r="AE74" s="423"/>
      <c r="AF74" s="423"/>
      <c r="AG74" s="423"/>
      <c r="AH74" s="423"/>
      <c r="AI74" s="424"/>
      <c r="AJ74" s="422"/>
      <c r="AK74" s="423"/>
      <c r="AL74" s="423"/>
      <c r="AM74" s="423"/>
      <c r="AN74" s="423"/>
      <c r="AO74" s="423"/>
      <c r="AP74" s="423"/>
      <c r="AQ74" s="423"/>
      <c r="AR74" s="427"/>
    </row>
  </sheetData>
  <mergeCells count="340">
    <mergeCell ref="C2:AR3"/>
    <mergeCell ref="C4:F5"/>
    <mergeCell ref="G4:J5"/>
    <mergeCell ref="K4:N5"/>
    <mergeCell ref="O4:AK5"/>
    <mergeCell ref="AL4:AO5"/>
    <mergeCell ref="AP4:AR5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9:E9"/>
    <mergeCell ref="F9:U9"/>
    <mergeCell ref="V9:X9"/>
    <mergeCell ref="Y9:AB9"/>
    <mergeCell ref="AC9:AF9"/>
    <mergeCell ref="AG9:AJ9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1:E11"/>
    <mergeCell ref="F11:U11"/>
    <mergeCell ref="V11:X11"/>
    <mergeCell ref="Y11:AB11"/>
    <mergeCell ref="AC11:AF11"/>
    <mergeCell ref="AG11:AJ11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3:E13"/>
    <mergeCell ref="F13:U13"/>
    <mergeCell ref="V13:X13"/>
    <mergeCell ref="Y13:AB13"/>
    <mergeCell ref="AC13:AF13"/>
    <mergeCell ref="AG13:AJ13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5:E15"/>
    <mergeCell ref="F15:U15"/>
    <mergeCell ref="V15:X15"/>
    <mergeCell ref="Y15:AB15"/>
    <mergeCell ref="AC15:AF15"/>
    <mergeCell ref="AG15:AJ15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1:E21"/>
    <mergeCell ref="F21:AB21"/>
    <mergeCell ref="AC21:AF21"/>
    <mergeCell ref="AG21:AJ21"/>
    <mergeCell ref="AO21:AR21"/>
    <mergeCell ref="C22:E22"/>
    <mergeCell ref="F22:AB22"/>
    <mergeCell ref="AC22:AF22"/>
    <mergeCell ref="AG22:AJ22"/>
    <mergeCell ref="AO22:AR22"/>
    <mergeCell ref="AK21:AN21"/>
    <mergeCell ref="AK22:AN22"/>
    <mergeCell ref="C23:E23"/>
    <mergeCell ref="F23:AB23"/>
    <mergeCell ref="AC23:AF23"/>
    <mergeCell ref="AG23:AJ23"/>
    <mergeCell ref="AO23:AR23"/>
    <mergeCell ref="C24:E24"/>
    <mergeCell ref="F24:AB24"/>
    <mergeCell ref="AC24:AF24"/>
    <mergeCell ref="AG24:AJ24"/>
    <mergeCell ref="AK24:AN24"/>
    <mergeCell ref="AK23:AN23"/>
    <mergeCell ref="C27:E27"/>
    <mergeCell ref="F27:AB27"/>
    <mergeCell ref="AC27:AF27"/>
    <mergeCell ref="AG27:AJ27"/>
    <mergeCell ref="AK27:AN27"/>
    <mergeCell ref="AO27:AR27"/>
    <mergeCell ref="AO24:AR24"/>
    <mergeCell ref="C26:E26"/>
    <mergeCell ref="F26:AB26"/>
    <mergeCell ref="AC26:AF26"/>
    <mergeCell ref="AG26:AJ26"/>
    <mergeCell ref="AK26:AN26"/>
    <mergeCell ref="AO26:AR26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28:E28"/>
    <mergeCell ref="F28:AB28"/>
    <mergeCell ref="AC28:AF28"/>
    <mergeCell ref="AG28:AJ28"/>
    <mergeCell ref="AK28:AN28"/>
    <mergeCell ref="AO28:AR28"/>
    <mergeCell ref="C35:E36"/>
    <mergeCell ref="F35:AB36"/>
    <mergeCell ref="AC35:AF36"/>
    <mergeCell ref="AG35:AJ36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38:E38"/>
    <mergeCell ref="F38:AB38"/>
    <mergeCell ref="AC38:AF38"/>
    <mergeCell ref="AG38:AJ38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40:E40"/>
    <mergeCell ref="F40:AB40"/>
    <mergeCell ref="AC40:AF40"/>
    <mergeCell ref="AG40:AJ40"/>
    <mergeCell ref="AK40:AN40"/>
    <mergeCell ref="AO40:AR40"/>
    <mergeCell ref="C39:E39"/>
    <mergeCell ref="F39:AB39"/>
    <mergeCell ref="AC39:AF39"/>
    <mergeCell ref="AG39:AJ39"/>
    <mergeCell ref="AK39:AN39"/>
    <mergeCell ref="AO39:AR39"/>
    <mergeCell ref="C43:E43"/>
    <mergeCell ref="F43:AB43"/>
    <mergeCell ref="AC43:AF43"/>
    <mergeCell ref="AG43:AJ43"/>
    <mergeCell ref="AK43:AN43"/>
    <mergeCell ref="AO43:AR43"/>
    <mergeCell ref="F41:AB41"/>
    <mergeCell ref="AC41:AF41"/>
    <mergeCell ref="AG41:AJ41"/>
    <mergeCell ref="AK41:AN41"/>
    <mergeCell ref="AO41:AR41"/>
    <mergeCell ref="AC42:AF42"/>
    <mergeCell ref="AG42:AJ42"/>
    <mergeCell ref="AK42:AN42"/>
    <mergeCell ref="AO42:AR42"/>
    <mergeCell ref="C45:E45"/>
    <mergeCell ref="F45:AB45"/>
    <mergeCell ref="AC45:AF45"/>
    <mergeCell ref="AG45:AJ45"/>
    <mergeCell ref="AK45:AN45"/>
    <mergeCell ref="AO45:AR45"/>
    <mergeCell ref="C44:E44"/>
    <mergeCell ref="F44:AB44"/>
    <mergeCell ref="AC44:AF44"/>
    <mergeCell ref="AG44:AJ44"/>
    <mergeCell ref="AK44:AN44"/>
    <mergeCell ref="AO44:AR44"/>
    <mergeCell ref="C46:X46"/>
    <mergeCell ref="Y46:AN46"/>
    <mergeCell ref="AO46:AR46"/>
    <mergeCell ref="C48:E49"/>
    <mergeCell ref="F48:R49"/>
    <mergeCell ref="S48:U49"/>
    <mergeCell ref="V48:X49"/>
    <mergeCell ref="Y48:AD49"/>
    <mergeCell ref="AE48:AG49"/>
    <mergeCell ref="AH48:AJ49"/>
    <mergeCell ref="AK48:AN49"/>
    <mergeCell ref="AO48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C51:E51"/>
    <mergeCell ref="F51:R51"/>
    <mergeCell ref="S51:U51"/>
    <mergeCell ref="V51:X51"/>
    <mergeCell ref="Y51:AD51"/>
    <mergeCell ref="AE51:AG51"/>
    <mergeCell ref="AH51:AJ51"/>
    <mergeCell ref="AK51:AN51"/>
    <mergeCell ref="AO51:AR51"/>
    <mergeCell ref="AH52:AJ52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C52:E52"/>
    <mergeCell ref="F52:R52"/>
    <mergeCell ref="S52:U52"/>
    <mergeCell ref="V52:X52"/>
    <mergeCell ref="Y52:AD52"/>
    <mergeCell ref="AE52:AG52"/>
    <mergeCell ref="AK53:AN53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C55:E55"/>
    <mergeCell ref="F55:R55"/>
    <mergeCell ref="S55:U55"/>
    <mergeCell ref="V55:X55"/>
    <mergeCell ref="Y55:AD55"/>
    <mergeCell ref="AE55:AG55"/>
    <mergeCell ref="AH55:AJ55"/>
    <mergeCell ref="AK55:AN55"/>
    <mergeCell ref="AO55:AR55"/>
    <mergeCell ref="AH56:AJ56"/>
    <mergeCell ref="AK56:AN56"/>
    <mergeCell ref="AO56:AR56"/>
    <mergeCell ref="C57:E57"/>
    <mergeCell ref="F57:R57"/>
    <mergeCell ref="S57:U57"/>
    <mergeCell ref="V57:X57"/>
    <mergeCell ref="Y57:AD57"/>
    <mergeCell ref="AE57:AG57"/>
    <mergeCell ref="AH57:AJ57"/>
    <mergeCell ref="C56:E56"/>
    <mergeCell ref="F56:R56"/>
    <mergeCell ref="S56:U56"/>
    <mergeCell ref="V56:X56"/>
    <mergeCell ref="Y56:AD56"/>
    <mergeCell ref="AE56:AG56"/>
    <mergeCell ref="AK57:AN57"/>
    <mergeCell ref="AO57:AR57"/>
    <mergeCell ref="C58:X58"/>
    <mergeCell ref="Y58:AN58"/>
    <mergeCell ref="AO58:AR58"/>
    <mergeCell ref="C60:X62"/>
    <mergeCell ref="Y60:AN60"/>
    <mergeCell ref="AO60:AR60"/>
    <mergeCell ref="Y61:AG61"/>
    <mergeCell ref="AH61:AN61"/>
    <mergeCell ref="AO61:AR61"/>
    <mergeCell ref="A62:B62"/>
    <mergeCell ref="Y62:AN62"/>
    <mergeCell ref="AO62:AR62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C66:H66"/>
    <mergeCell ref="I66:J66"/>
    <mergeCell ref="K66:Z66"/>
    <mergeCell ref="AA66:AB66"/>
    <mergeCell ref="AC66:AR66"/>
    <mergeCell ref="AC67:AR67"/>
    <mergeCell ref="C68:H68"/>
    <mergeCell ref="I68:J68"/>
    <mergeCell ref="K68:Z68"/>
    <mergeCell ref="AA68:AB68"/>
    <mergeCell ref="AC68:AR68"/>
    <mergeCell ref="C67:H67"/>
    <mergeCell ref="I67:J67"/>
    <mergeCell ref="K67:Z67"/>
    <mergeCell ref="AA67:AB67"/>
    <mergeCell ref="C69:H69"/>
    <mergeCell ref="I69:J69"/>
    <mergeCell ref="K69:Z69"/>
    <mergeCell ref="AA69:AB69"/>
    <mergeCell ref="AC69:AR69"/>
    <mergeCell ref="C71:F71"/>
    <mergeCell ref="G71:AA71"/>
    <mergeCell ref="AB71:AI74"/>
    <mergeCell ref="AJ71:AR74"/>
    <mergeCell ref="C72:F72"/>
    <mergeCell ref="G72:AA72"/>
    <mergeCell ref="C73:F73"/>
    <mergeCell ref="G73:AA73"/>
    <mergeCell ref="C74:AA74"/>
  </mergeCells>
  <printOptions horizontalCentered="1" verticalCentered="1"/>
  <pageMargins left="0.78740157480314965" right="0.59055118110236227" top="0.78740157480314965" bottom="0.39370078740157483" header="0" footer="0"/>
  <pageSetup paperSize="9" scale="51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AR438"/>
  <sheetViews>
    <sheetView showGridLines="0" showZeros="0" view="pageBreakPreview" zoomScale="60" zoomScaleNormal="67" zoomScaleSheetLayoutView="67" workbookViewId="0">
      <selection activeCell="F24" sqref="F24:AB24"/>
    </sheetView>
  </sheetViews>
  <sheetFormatPr defaultColWidth="3.7109375" defaultRowHeight="18" customHeight="1"/>
  <cols>
    <col min="1" max="2" width="9.140625" style="14" customWidth="1"/>
    <col min="3" max="5" width="5.42578125" style="14" customWidth="1"/>
    <col min="6" max="20" width="3.7109375" style="14" customWidth="1"/>
    <col min="21" max="21" width="3.42578125" style="14" customWidth="1"/>
    <col min="22" max="29" width="3.7109375" style="14" customWidth="1"/>
    <col min="30" max="30" width="3.5703125" style="14" customWidth="1"/>
    <col min="31" max="31" width="4.7109375" style="14" customWidth="1"/>
    <col min="32" max="32" width="3.85546875" style="14" customWidth="1"/>
    <col min="33" max="33" width="4.28515625" style="14" customWidth="1"/>
    <col min="34" max="36" width="3.85546875" style="14" customWidth="1"/>
    <col min="37" max="40" width="3.42578125" style="14" customWidth="1"/>
    <col min="41" max="48" width="3.7109375" style="14"/>
    <col min="49" max="49" width="11.5703125" style="14" bestFit="1" customWidth="1"/>
    <col min="50" max="16384" width="3.7109375" style="14"/>
  </cols>
  <sheetData>
    <row r="2" spans="3:44" ht="18" customHeight="1">
      <c r="C2" s="568" t="s">
        <v>13</v>
      </c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569"/>
      <c r="AO2" s="569"/>
      <c r="AP2" s="569"/>
      <c r="AQ2" s="569"/>
      <c r="AR2" s="570"/>
    </row>
    <row r="3" spans="3:44" ht="18" customHeight="1">
      <c r="C3" s="571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3"/>
    </row>
    <row r="4" spans="3:44" ht="18" customHeight="1">
      <c r="C4" s="574" t="s">
        <v>14</v>
      </c>
      <c r="D4" s="575"/>
      <c r="E4" s="575"/>
      <c r="F4" s="575"/>
      <c r="G4" s="578" t="s">
        <v>369</v>
      </c>
      <c r="H4" s="578"/>
      <c r="I4" s="578"/>
      <c r="J4" s="579"/>
      <c r="K4" s="582" t="s">
        <v>15</v>
      </c>
      <c r="L4" s="583"/>
      <c r="M4" s="583"/>
      <c r="N4" s="583"/>
      <c r="O4" s="586" t="s">
        <v>364</v>
      </c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7"/>
      <c r="AL4" s="582" t="s">
        <v>16</v>
      </c>
      <c r="AM4" s="583"/>
      <c r="AN4" s="583"/>
      <c r="AO4" s="583"/>
      <c r="AP4" s="590" t="s">
        <v>89</v>
      </c>
      <c r="AQ4" s="590"/>
      <c r="AR4" s="591"/>
    </row>
    <row r="5" spans="3:44" ht="18" customHeight="1">
      <c r="C5" s="576"/>
      <c r="D5" s="577"/>
      <c r="E5" s="577"/>
      <c r="F5" s="577"/>
      <c r="G5" s="580"/>
      <c r="H5" s="580"/>
      <c r="I5" s="580"/>
      <c r="J5" s="581"/>
      <c r="K5" s="584"/>
      <c r="L5" s="585"/>
      <c r="M5" s="585"/>
      <c r="N5" s="585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9"/>
      <c r="AL5" s="584"/>
      <c r="AM5" s="585"/>
      <c r="AN5" s="585"/>
      <c r="AO5" s="585"/>
      <c r="AP5" s="592"/>
      <c r="AQ5" s="592"/>
      <c r="AR5" s="593"/>
    </row>
    <row r="7" spans="3:44" ht="18" customHeight="1">
      <c r="C7" s="507" t="s">
        <v>2</v>
      </c>
      <c r="D7" s="508"/>
      <c r="E7" s="509"/>
      <c r="F7" s="513" t="s">
        <v>17</v>
      </c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9"/>
      <c r="V7" s="513" t="s">
        <v>100</v>
      </c>
      <c r="W7" s="508"/>
      <c r="X7" s="509"/>
      <c r="Y7" s="594" t="s">
        <v>18</v>
      </c>
      <c r="Z7" s="595"/>
      <c r="AA7" s="595"/>
      <c r="AB7" s="595"/>
      <c r="AC7" s="595"/>
      <c r="AD7" s="595"/>
      <c r="AE7" s="595"/>
      <c r="AF7" s="596"/>
      <c r="AG7" s="594" t="s">
        <v>19</v>
      </c>
      <c r="AH7" s="595"/>
      <c r="AI7" s="595"/>
      <c r="AJ7" s="595"/>
      <c r="AK7" s="595"/>
      <c r="AL7" s="595"/>
      <c r="AM7" s="595"/>
      <c r="AN7" s="596"/>
      <c r="AO7" s="513" t="s">
        <v>20</v>
      </c>
      <c r="AP7" s="508"/>
      <c r="AQ7" s="508"/>
      <c r="AR7" s="515"/>
    </row>
    <row r="8" spans="3:44" ht="18" customHeight="1">
      <c r="C8" s="510"/>
      <c r="D8" s="511"/>
      <c r="E8" s="512"/>
      <c r="F8" s="514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2"/>
      <c r="V8" s="514"/>
      <c r="W8" s="511"/>
      <c r="X8" s="512"/>
      <c r="Y8" s="597" t="s">
        <v>21</v>
      </c>
      <c r="Z8" s="598"/>
      <c r="AA8" s="598"/>
      <c r="AB8" s="599"/>
      <c r="AC8" s="597" t="s">
        <v>22</v>
      </c>
      <c r="AD8" s="598"/>
      <c r="AE8" s="598"/>
      <c r="AF8" s="599"/>
      <c r="AG8" s="597" t="s">
        <v>21</v>
      </c>
      <c r="AH8" s="598"/>
      <c r="AI8" s="598"/>
      <c r="AJ8" s="599"/>
      <c r="AK8" s="597" t="s">
        <v>22</v>
      </c>
      <c r="AL8" s="598"/>
      <c r="AM8" s="598"/>
      <c r="AN8" s="599"/>
      <c r="AO8" s="514"/>
      <c r="AP8" s="511"/>
      <c r="AQ8" s="511"/>
      <c r="AR8" s="516"/>
    </row>
    <row r="9" spans="3:44" ht="18" customHeight="1">
      <c r="C9" s="489"/>
      <c r="D9" s="490"/>
      <c r="E9" s="49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62"/>
      <c r="W9" s="563"/>
      <c r="X9" s="564"/>
      <c r="Y9" s="562"/>
      <c r="Z9" s="563"/>
      <c r="AA9" s="563"/>
      <c r="AB9" s="564"/>
      <c r="AC9" s="602"/>
      <c r="AD9" s="603"/>
      <c r="AE9" s="603"/>
      <c r="AF9" s="604"/>
      <c r="AG9" s="549"/>
      <c r="AH9" s="549"/>
      <c r="AI9" s="549"/>
      <c r="AJ9" s="549"/>
      <c r="AK9" s="549"/>
      <c r="AL9" s="549"/>
      <c r="AM9" s="549"/>
      <c r="AN9" s="549"/>
      <c r="AO9" s="549"/>
      <c r="AP9" s="549"/>
      <c r="AQ9" s="549"/>
      <c r="AR9" s="550"/>
    </row>
    <row r="10" spans="3:44" ht="18" customHeight="1">
      <c r="C10" s="477"/>
      <c r="D10" s="478"/>
      <c r="E10" s="479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23"/>
      <c r="W10" s="524"/>
      <c r="X10" s="525"/>
      <c r="Y10" s="523"/>
      <c r="Z10" s="524"/>
      <c r="AA10" s="524"/>
      <c r="AB10" s="525"/>
      <c r="AC10" s="556"/>
      <c r="AD10" s="557"/>
      <c r="AE10" s="557"/>
      <c r="AF10" s="558"/>
      <c r="AG10" s="549"/>
      <c r="AH10" s="549"/>
      <c r="AI10" s="549"/>
      <c r="AJ10" s="549"/>
      <c r="AK10" s="549"/>
      <c r="AL10" s="549"/>
      <c r="AM10" s="549"/>
      <c r="AN10" s="549"/>
      <c r="AO10" s="549"/>
      <c r="AP10" s="549"/>
      <c r="AQ10" s="549"/>
      <c r="AR10" s="550"/>
    </row>
    <row r="11" spans="3:44" ht="18" customHeight="1">
      <c r="C11" s="477"/>
      <c r="D11" s="478"/>
      <c r="E11" s="479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23"/>
      <c r="W11" s="524"/>
      <c r="X11" s="525"/>
      <c r="Y11" s="523"/>
      <c r="Z11" s="524"/>
      <c r="AA11" s="524"/>
      <c r="AB11" s="525"/>
      <c r="AC11" s="556"/>
      <c r="AD11" s="557"/>
      <c r="AE11" s="557"/>
      <c r="AF11" s="558"/>
      <c r="AG11" s="549"/>
      <c r="AH11" s="549"/>
      <c r="AI11" s="549"/>
      <c r="AJ11" s="549"/>
      <c r="AK11" s="549"/>
      <c r="AL11" s="549"/>
      <c r="AM11" s="549"/>
      <c r="AN11" s="549"/>
      <c r="AO11" s="549"/>
      <c r="AP11" s="549"/>
      <c r="AQ11" s="549"/>
      <c r="AR11" s="550"/>
    </row>
    <row r="12" spans="3:44" ht="18" customHeight="1">
      <c r="C12" s="477"/>
      <c r="D12" s="478"/>
      <c r="E12" s="479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23"/>
      <c r="W12" s="524"/>
      <c r="X12" s="525"/>
      <c r="Y12" s="523"/>
      <c r="Z12" s="524"/>
      <c r="AA12" s="524"/>
      <c r="AB12" s="525"/>
      <c r="AC12" s="556"/>
      <c r="AD12" s="557"/>
      <c r="AE12" s="557"/>
      <c r="AF12" s="558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50"/>
    </row>
    <row r="13" spans="3:44" ht="18" customHeight="1">
      <c r="C13" s="477"/>
      <c r="D13" s="478"/>
      <c r="E13" s="479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23"/>
      <c r="W13" s="524"/>
      <c r="X13" s="525"/>
      <c r="Y13" s="523"/>
      <c r="Z13" s="524"/>
      <c r="AA13" s="524"/>
      <c r="AB13" s="525"/>
      <c r="AC13" s="556"/>
      <c r="AD13" s="557"/>
      <c r="AE13" s="557"/>
      <c r="AF13" s="558"/>
      <c r="AG13" s="549"/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50"/>
    </row>
    <row r="14" spans="3:44" ht="18" customHeight="1">
      <c r="C14" s="477"/>
      <c r="D14" s="478"/>
      <c r="E14" s="479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23"/>
      <c r="W14" s="524"/>
      <c r="X14" s="525"/>
      <c r="Y14" s="523"/>
      <c r="Z14" s="524"/>
      <c r="AA14" s="524"/>
      <c r="AB14" s="525"/>
      <c r="AC14" s="556"/>
      <c r="AD14" s="557"/>
      <c r="AE14" s="557"/>
      <c r="AF14" s="558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50"/>
    </row>
    <row r="15" spans="3:44" ht="18" customHeight="1">
      <c r="C15" s="477"/>
      <c r="D15" s="478"/>
      <c r="E15" s="479"/>
      <c r="F15" s="517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9"/>
      <c r="V15" s="523"/>
      <c r="W15" s="524"/>
      <c r="X15" s="525"/>
      <c r="Y15" s="523"/>
      <c r="Z15" s="524"/>
      <c r="AA15" s="524"/>
      <c r="AB15" s="525"/>
      <c r="AC15" s="556"/>
      <c r="AD15" s="557"/>
      <c r="AE15" s="557"/>
      <c r="AF15" s="558"/>
      <c r="AG15" s="523"/>
      <c r="AH15" s="524"/>
      <c r="AI15" s="524"/>
      <c r="AJ15" s="525"/>
      <c r="AK15" s="523"/>
      <c r="AL15" s="524"/>
      <c r="AM15" s="524"/>
      <c r="AN15" s="525"/>
      <c r="AO15" s="523"/>
      <c r="AP15" s="524"/>
      <c r="AQ15" s="524"/>
      <c r="AR15" s="548"/>
    </row>
    <row r="16" spans="3:44" ht="18" customHeight="1">
      <c r="C16" s="477"/>
      <c r="D16" s="478"/>
      <c r="E16" s="479"/>
      <c r="F16" s="517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9"/>
      <c r="V16" s="523"/>
      <c r="W16" s="524"/>
      <c r="X16" s="525"/>
      <c r="Y16" s="523"/>
      <c r="Z16" s="524"/>
      <c r="AA16" s="524"/>
      <c r="AB16" s="525"/>
      <c r="AC16" s="556"/>
      <c r="AD16" s="557"/>
      <c r="AE16" s="557"/>
      <c r="AF16" s="558"/>
      <c r="AG16" s="523"/>
      <c r="AH16" s="524"/>
      <c r="AI16" s="524"/>
      <c r="AJ16" s="525"/>
      <c r="AK16" s="523"/>
      <c r="AL16" s="524"/>
      <c r="AM16" s="524"/>
      <c r="AN16" s="525"/>
      <c r="AO16" s="523"/>
      <c r="AP16" s="524"/>
      <c r="AQ16" s="524"/>
      <c r="AR16" s="548"/>
    </row>
    <row r="17" spans="3:44" ht="18" customHeight="1">
      <c r="C17" s="448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552"/>
      <c r="Y17" s="553" t="s">
        <v>23</v>
      </c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5"/>
      <c r="AO17" s="452">
        <f>SUM(AO9:AR16)</f>
        <v>0</v>
      </c>
      <c r="AP17" s="453"/>
      <c r="AQ17" s="453"/>
      <c r="AR17" s="454"/>
    </row>
    <row r="19" spans="3:44" ht="18" customHeight="1">
      <c r="C19" s="507" t="s">
        <v>2</v>
      </c>
      <c r="D19" s="508"/>
      <c r="E19" s="509"/>
      <c r="F19" s="513" t="s">
        <v>24</v>
      </c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9"/>
      <c r="AC19" s="513" t="s">
        <v>25</v>
      </c>
      <c r="AD19" s="508"/>
      <c r="AE19" s="508"/>
      <c r="AF19" s="509"/>
      <c r="AG19" s="513" t="s">
        <v>100</v>
      </c>
      <c r="AH19" s="508"/>
      <c r="AI19" s="508"/>
      <c r="AJ19" s="509"/>
      <c r="AK19" s="513" t="s">
        <v>26</v>
      </c>
      <c r="AL19" s="508"/>
      <c r="AM19" s="508"/>
      <c r="AN19" s="509"/>
      <c r="AO19" s="513" t="s">
        <v>20</v>
      </c>
      <c r="AP19" s="508"/>
      <c r="AQ19" s="508"/>
      <c r="AR19" s="515"/>
    </row>
    <row r="20" spans="3:44" ht="18" customHeight="1">
      <c r="C20" s="510"/>
      <c r="D20" s="511"/>
      <c r="E20" s="512"/>
      <c r="F20" s="514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2"/>
      <c r="AC20" s="514"/>
      <c r="AD20" s="511"/>
      <c r="AE20" s="511"/>
      <c r="AF20" s="512"/>
      <c r="AG20" s="514"/>
      <c r="AH20" s="511"/>
      <c r="AI20" s="511"/>
      <c r="AJ20" s="512"/>
      <c r="AK20" s="514"/>
      <c r="AL20" s="511"/>
      <c r="AM20" s="511"/>
      <c r="AN20" s="512"/>
      <c r="AO20" s="514"/>
      <c r="AP20" s="511"/>
      <c r="AQ20" s="511"/>
      <c r="AR20" s="516"/>
    </row>
    <row r="21" spans="3:44" ht="18" customHeight="1">
      <c r="C21" s="489" t="s">
        <v>640</v>
      </c>
      <c r="D21" s="490"/>
      <c r="E21" s="491"/>
      <c r="F21" s="551" t="s">
        <v>52</v>
      </c>
      <c r="G21" s="551"/>
      <c r="H21" s="551"/>
      <c r="I21" s="551"/>
      <c r="J21" s="551"/>
      <c r="K21" s="551"/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00"/>
      <c r="AD21" s="501"/>
      <c r="AE21" s="501"/>
      <c r="AF21" s="502"/>
      <c r="AG21" s="500">
        <v>2</v>
      </c>
      <c r="AH21" s="501"/>
      <c r="AI21" s="501"/>
      <c r="AJ21" s="502"/>
      <c r="AK21" s="499">
        <f>VLOOKUP(C21,[6]MÃODEOBRA!A$1:D$65536,4,FALSE)</f>
        <v>22.98488</v>
      </c>
      <c r="AL21" s="499"/>
      <c r="AM21" s="499"/>
      <c r="AN21" s="499"/>
      <c r="AO21" s="549">
        <f>ROUND(AG21*AK21,2)</f>
        <v>45.97</v>
      </c>
      <c r="AP21" s="549"/>
      <c r="AQ21" s="549"/>
      <c r="AR21" s="550"/>
    </row>
    <row r="22" spans="3:44" ht="18" customHeight="1">
      <c r="C22" s="477"/>
      <c r="D22" s="478"/>
      <c r="E22" s="479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470"/>
      <c r="AD22" s="471"/>
      <c r="AE22" s="471"/>
      <c r="AF22" s="472"/>
      <c r="AG22" s="470"/>
      <c r="AH22" s="471"/>
      <c r="AI22" s="471"/>
      <c r="AJ22" s="472"/>
      <c r="AK22" s="499"/>
      <c r="AL22" s="499"/>
      <c r="AM22" s="499"/>
      <c r="AN22" s="499"/>
      <c r="AO22" s="549"/>
      <c r="AP22" s="549"/>
      <c r="AQ22" s="549"/>
      <c r="AR22" s="550"/>
    </row>
    <row r="23" spans="3:44" ht="18" customHeight="1">
      <c r="C23" s="477"/>
      <c r="D23" s="478"/>
      <c r="E23" s="479"/>
      <c r="F23" s="517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Z23" s="518"/>
      <c r="AA23" s="518"/>
      <c r="AB23" s="519"/>
      <c r="AC23" s="470"/>
      <c r="AD23" s="471"/>
      <c r="AE23" s="471"/>
      <c r="AF23" s="472"/>
      <c r="AG23" s="470"/>
      <c r="AH23" s="471"/>
      <c r="AI23" s="471"/>
      <c r="AJ23" s="472"/>
      <c r="AK23" s="470"/>
      <c r="AL23" s="471"/>
      <c r="AM23" s="471"/>
      <c r="AN23" s="472"/>
      <c r="AO23" s="523"/>
      <c r="AP23" s="524"/>
      <c r="AQ23" s="524"/>
      <c r="AR23" s="548"/>
    </row>
    <row r="24" spans="3:44" ht="18" customHeight="1">
      <c r="C24" s="477"/>
      <c r="D24" s="478"/>
      <c r="E24" s="479"/>
      <c r="F24" s="517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9"/>
      <c r="AC24" s="470"/>
      <c r="AD24" s="471"/>
      <c r="AE24" s="471"/>
      <c r="AF24" s="472"/>
      <c r="AG24" s="470"/>
      <c r="AH24" s="471"/>
      <c r="AI24" s="471"/>
      <c r="AJ24" s="472"/>
      <c r="AK24" s="470"/>
      <c r="AL24" s="471"/>
      <c r="AM24" s="471"/>
      <c r="AN24" s="472"/>
      <c r="AO24" s="523"/>
      <c r="AP24" s="524"/>
      <c r="AQ24" s="524"/>
      <c r="AR24" s="548"/>
    </row>
    <row r="25" spans="3:44" ht="18" customHeight="1">
      <c r="C25" s="477"/>
      <c r="D25" s="478"/>
      <c r="E25" s="479"/>
      <c r="F25" s="517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9"/>
      <c r="AC25" s="470"/>
      <c r="AD25" s="471"/>
      <c r="AE25" s="471"/>
      <c r="AF25" s="472"/>
      <c r="AG25" s="470"/>
      <c r="AH25" s="471"/>
      <c r="AI25" s="471"/>
      <c r="AJ25" s="472"/>
      <c r="AK25" s="470"/>
      <c r="AL25" s="471"/>
      <c r="AM25" s="471"/>
      <c r="AN25" s="472"/>
      <c r="AO25" s="523"/>
      <c r="AP25" s="524"/>
      <c r="AQ25" s="524"/>
      <c r="AR25" s="548"/>
    </row>
    <row r="26" spans="3:44" ht="18" customHeight="1">
      <c r="C26" s="477"/>
      <c r="D26" s="478"/>
      <c r="E26" s="479"/>
      <c r="F26" s="517"/>
      <c r="G26" s="518"/>
      <c r="H26" s="518"/>
      <c r="I26" s="518"/>
      <c r="J26" s="518"/>
      <c r="K26" s="518"/>
      <c r="L26" s="518"/>
      <c r="M26" s="518"/>
      <c r="N26" s="518"/>
      <c r="O26" s="518"/>
      <c r="P26" s="518"/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8"/>
      <c r="AB26" s="519"/>
      <c r="AC26" s="470"/>
      <c r="AD26" s="471"/>
      <c r="AE26" s="471"/>
      <c r="AF26" s="472"/>
      <c r="AG26" s="470"/>
      <c r="AH26" s="471"/>
      <c r="AI26" s="471"/>
      <c r="AJ26" s="472"/>
      <c r="AK26" s="470"/>
      <c r="AL26" s="471"/>
      <c r="AM26" s="471"/>
      <c r="AN26" s="472"/>
      <c r="AO26" s="523"/>
      <c r="AP26" s="524"/>
      <c r="AQ26" s="524"/>
      <c r="AR26" s="548"/>
    </row>
    <row r="27" spans="3:44" ht="18" customHeight="1">
      <c r="C27" s="477"/>
      <c r="D27" s="478"/>
      <c r="E27" s="479"/>
      <c r="F27" s="517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9"/>
      <c r="AC27" s="470"/>
      <c r="AD27" s="471"/>
      <c r="AE27" s="471"/>
      <c r="AF27" s="472"/>
      <c r="AG27" s="470"/>
      <c r="AH27" s="471"/>
      <c r="AI27" s="471"/>
      <c r="AJ27" s="472"/>
      <c r="AK27" s="470"/>
      <c r="AL27" s="471"/>
      <c r="AM27" s="471"/>
      <c r="AN27" s="472"/>
      <c r="AO27" s="523"/>
      <c r="AP27" s="524"/>
      <c r="AQ27" s="524"/>
      <c r="AR27" s="548"/>
    </row>
    <row r="28" spans="3:44" ht="18" customHeight="1">
      <c r="C28" s="477"/>
      <c r="D28" s="478"/>
      <c r="E28" s="479"/>
      <c r="F28" s="517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9"/>
      <c r="AC28" s="470"/>
      <c r="AD28" s="471"/>
      <c r="AE28" s="471"/>
      <c r="AF28" s="472"/>
      <c r="AG28" s="470"/>
      <c r="AH28" s="471"/>
      <c r="AI28" s="471"/>
      <c r="AJ28" s="472"/>
      <c r="AK28" s="470"/>
      <c r="AL28" s="471"/>
      <c r="AM28" s="471"/>
      <c r="AN28" s="472"/>
      <c r="AO28" s="523"/>
      <c r="AP28" s="524"/>
      <c r="AQ28" s="524"/>
      <c r="AR28" s="548"/>
    </row>
    <row r="29" spans="3:44" ht="18" customHeight="1">
      <c r="C29" s="538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40" t="s">
        <v>27</v>
      </c>
      <c r="Z29" s="540"/>
      <c r="AA29" s="540"/>
      <c r="AB29" s="540"/>
      <c r="AC29" s="540"/>
      <c r="AD29" s="540"/>
      <c r="AE29" s="540"/>
      <c r="AF29" s="541"/>
      <c r="AG29" s="542" t="s">
        <v>108</v>
      </c>
      <c r="AH29" s="543"/>
      <c r="AI29" s="543"/>
      <c r="AJ29" s="544"/>
      <c r="AK29" s="523">
        <f>SUM(AO21:AR28)</f>
        <v>45.97</v>
      </c>
      <c r="AL29" s="524"/>
      <c r="AM29" s="524"/>
      <c r="AN29" s="525"/>
      <c r="AO29" s="545">
        <f>ROUND(AG29*AK29,2)</f>
        <v>9.43</v>
      </c>
      <c r="AP29" s="546"/>
      <c r="AQ29" s="546"/>
      <c r="AR29" s="547"/>
    </row>
    <row r="30" spans="3:44" ht="18" customHeight="1">
      <c r="C30" s="448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50" t="s">
        <v>28</v>
      </c>
      <c r="Z30" s="450"/>
      <c r="AA30" s="450"/>
      <c r="AB30" s="450"/>
      <c r="AC30" s="450"/>
      <c r="AD30" s="450"/>
      <c r="AE30" s="450"/>
      <c r="AF30" s="450"/>
      <c r="AG30" s="450"/>
      <c r="AH30" s="450"/>
      <c r="AI30" s="450"/>
      <c r="AJ30" s="450"/>
      <c r="AK30" s="450"/>
      <c r="AL30" s="450"/>
      <c r="AM30" s="450"/>
      <c r="AN30" s="451"/>
      <c r="AO30" s="452">
        <f>SUM(AO21:AR29)</f>
        <v>55.4</v>
      </c>
      <c r="AP30" s="453"/>
      <c r="AQ30" s="453"/>
      <c r="AR30" s="454"/>
    </row>
    <row r="32" spans="3:44" ht="18" customHeight="1">
      <c r="C32" s="526"/>
      <c r="D32" s="527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8" t="s">
        <v>29</v>
      </c>
      <c r="Z32" s="529"/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29"/>
      <c r="AL32" s="529"/>
      <c r="AM32" s="529"/>
      <c r="AN32" s="530"/>
      <c r="AO32" s="531">
        <f>AO17+AO30</f>
        <v>55.4</v>
      </c>
      <c r="AP32" s="532"/>
      <c r="AQ32" s="532"/>
      <c r="AR32" s="533"/>
    </row>
    <row r="33" spans="3:44" ht="18" customHeight="1">
      <c r="C33" s="534" t="s">
        <v>30</v>
      </c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1"/>
      <c r="Q33" s="452">
        <v>1</v>
      </c>
      <c r="R33" s="453"/>
      <c r="S33" s="453"/>
      <c r="T33" s="453"/>
      <c r="U33" s="453"/>
      <c r="V33" s="450" t="s">
        <v>89</v>
      </c>
      <c r="W33" s="450"/>
      <c r="X33" s="451"/>
      <c r="Y33" s="528" t="s">
        <v>31</v>
      </c>
      <c r="Z33" s="529"/>
      <c r="AA33" s="529"/>
      <c r="AB33" s="529"/>
      <c r="AC33" s="529"/>
      <c r="AD33" s="529"/>
      <c r="AE33" s="529"/>
      <c r="AF33" s="529"/>
      <c r="AG33" s="529"/>
      <c r="AH33" s="529"/>
      <c r="AI33" s="529"/>
      <c r="AJ33" s="529"/>
      <c r="AK33" s="529"/>
      <c r="AL33" s="529"/>
      <c r="AM33" s="529"/>
      <c r="AN33" s="530"/>
      <c r="AO33" s="535">
        <f>ROUND(AO32/Q33,2)</f>
        <v>55.4</v>
      </c>
      <c r="AP33" s="536"/>
      <c r="AQ33" s="536"/>
      <c r="AR33" s="537"/>
    </row>
    <row r="35" spans="3:44" ht="18" customHeight="1">
      <c r="C35" s="507" t="s">
        <v>2</v>
      </c>
      <c r="D35" s="508"/>
      <c r="E35" s="509"/>
      <c r="F35" s="513" t="s">
        <v>32</v>
      </c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508"/>
      <c r="Z35" s="508"/>
      <c r="AA35" s="508"/>
      <c r="AB35" s="509"/>
      <c r="AC35" s="513" t="s">
        <v>33</v>
      </c>
      <c r="AD35" s="508"/>
      <c r="AE35" s="508"/>
      <c r="AF35" s="509"/>
      <c r="AG35" s="513" t="s">
        <v>34</v>
      </c>
      <c r="AH35" s="508"/>
      <c r="AI35" s="508"/>
      <c r="AJ35" s="509"/>
      <c r="AK35" s="513" t="s">
        <v>35</v>
      </c>
      <c r="AL35" s="508"/>
      <c r="AM35" s="508"/>
      <c r="AN35" s="509"/>
      <c r="AO35" s="513" t="s">
        <v>36</v>
      </c>
      <c r="AP35" s="508"/>
      <c r="AQ35" s="508"/>
      <c r="AR35" s="515"/>
    </row>
    <row r="36" spans="3:44" ht="18" customHeight="1">
      <c r="C36" s="510"/>
      <c r="D36" s="511"/>
      <c r="E36" s="512"/>
      <c r="F36" s="514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2"/>
      <c r="AC36" s="514"/>
      <c r="AD36" s="511"/>
      <c r="AE36" s="511"/>
      <c r="AF36" s="512"/>
      <c r="AG36" s="514"/>
      <c r="AH36" s="511"/>
      <c r="AI36" s="511"/>
      <c r="AJ36" s="512"/>
      <c r="AK36" s="514"/>
      <c r="AL36" s="511"/>
      <c r="AM36" s="511"/>
      <c r="AN36" s="512"/>
      <c r="AO36" s="514"/>
      <c r="AP36" s="511"/>
      <c r="AQ36" s="511"/>
      <c r="AR36" s="516"/>
    </row>
    <row r="37" spans="3:44" ht="18" customHeight="1">
      <c r="C37" s="477" t="s">
        <v>641</v>
      </c>
      <c r="D37" s="478"/>
      <c r="E37" s="479"/>
      <c r="F37" s="517" t="s">
        <v>365</v>
      </c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9"/>
      <c r="AC37" s="520" t="s">
        <v>98</v>
      </c>
      <c r="AD37" s="521"/>
      <c r="AE37" s="521"/>
      <c r="AF37" s="522"/>
      <c r="AG37" s="523">
        <f>TRUNC(301.73/1.2031,2)</f>
        <v>250.79</v>
      </c>
      <c r="AH37" s="524"/>
      <c r="AI37" s="524"/>
      <c r="AJ37" s="525"/>
      <c r="AK37" s="473">
        <v>4.7E-2</v>
      </c>
      <c r="AL37" s="474"/>
      <c r="AM37" s="474"/>
      <c r="AN37" s="475"/>
      <c r="AO37" s="470">
        <f>ROUND(AG37*AK37,2)</f>
        <v>11.79</v>
      </c>
      <c r="AP37" s="471"/>
      <c r="AQ37" s="471"/>
      <c r="AR37" s="476"/>
    </row>
    <row r="38" spans="3:44" ht="18" customHeight="1">
      <c r="C38" s="477" t="s">
        <v>642</v>
      </c>
      <c r="D38" s="478"/>
      <c r="E38" s="479"/>
      <c r="F38" s="517" t="s">
        <v>320</v>
      </c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9"/>
      <c r="AC38" s="520" t="s">
        <v>98</v>
      </c>
      <c r="AD38" s="521"/>
      <c r="AE38" s="521"/>
      <c r="AF38" s="522"/>
      <c r="AG38" s="523">
        <f>TRUNC(373.21/1.2031,2)</f>
        <v>310.2</v>
      </c>
      <c r="AH38" s="524"/>
      <c r="AI38" s="524"/>
      <c r="AJ38" s="525"/>
      <c r="AK38" s="473">
        <v>0.96699999999999997</v>
      </c>
      <c r="AL38" s="474"/>
      <c r="AM38" s="474"/>
      <c r="AN38" s="475"/>
      <c r="AO38" s="470">
        <f>ROUND(AG38*AK38,2)</f>
        <v>299.95999999999998</v>
      </c>
      <c r="AP38" s="471"/>
      <c r="AQ38" s="471"/>
      <c r="AR38" s="476"/>
    </row>
    <row r="39" spans="3:44" ht="18" customHeight="1">
      <c r="C39" s="477" t="s">
        <v>643</v>
      </c>
      <c r="D39" s="478"/>
      <c r="E39" s="479"/>
      <c r="F39" s="517" t="s">
        <v>321</v>
      </c>
      <c r="G39" s="518"/>
      <c r="H39" s="518"/>
      <c r="I39" s="518"/>
      <c r="J39" s="518"/>
      <c r="K39" s="518"/>
      <c r="L39" s="518"/>
      <c r="M39" s="518"/>
      <c r="N39" s="518"/>
      <c r="O39" s="518"/>
      <c r="P39" s="518"/>
      <c r="Q39" s="518"/>
      <c r="R39" s="518"/>
      <c r="S39" s="518"/>
      <c r="T39" s="518"/>
      <c r="U39" s="518"/>
      <c r="V39" s="518"/>
      <c r="W39" s="518"/>
      <c r="X39" s="518"/>
      <c r="Y39" s="518"/>
      <c r="Z39" s="518"/>
      <c r="AA39" s="518"/>
      <c r="AB39" s="519"/>
      <c r="AC39" s="520" t="s">
        <v>138</v>
      </c>
      <c r="AD39" s="521"/>
      <c r="AE39" s="521"/>
      <c r="AF39" s="522"/>
      <c r="AG39" s="523">
        <f>TRUNC(43.8/1.2031,2)</f>
        <v>36.4</v>
      </c>
      <c r="AH39" s="524"/>
      <c r="AI39" s="524"/>
      <c r="AJ39" s="525"/>
      <c r="AK39" s="473">
        <v>9.0399999999999991</v>
      </c>
      <c r="AL39" s="474"/>
      <c r="AM39" s="474"/>
      <c r="AN39" s="475"/>
      <c r="AO39" s="470">
        <f>ROUND(AG39*AK39,2)</f>
        <v>329.06</v>
      </c>
      <c r="AP39" s="471"/>
      <c r="AQ39" s="471"/>
      <c r="AR39" s="476"/>
    </row>
    <row r="40" spans="3:44" ht="18" customHeight="1">
      <c r="C40" s="477" t="s">
        <v>366</v>
      </c>
      <c r="D40" s="478"/>
      <c r="E40" s="479"/>
      <c r="F40" s="517" t="s">
        <v>367</v>
      </c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9"/>
      <c r="AC40" s="520" t="s">
        <v>89</v>
      </c>
      <c r="AD40" s="521"/>
      <c r="AE40" s="521"/>
      <c r="AF40" s="522"/>
      <c r="AG40" s="523">
        <f>TRUNC(175.93/1.2031,2)</f>
        <v>146.22999999999999</v>
      </c>
      <c r="AH40" s="524"/>
      <c r="AI40" s="524"/>
      <c r="AJ40" s="525"/>
      <c r="AK40" s="473">
        <v>1</v>
      </c>
      <c r="AL40" s="474"/>
      <c r="AM40" s="474"/>
      <c r="AN40" s="475"/>
      <c r="AO40" s="470">
        <f>ROUND(AG40*AK40,2)</f>
        <v>146.22999999999999</v>
      </c>
      <c r="AP40" s="471"/>
      <c r="AQ40" s="471"/>
      <c r="AR40" s="476"/>
    </row>
    <row r="41" spans="3:44" ht="18" customHeight="1">
      <c r="C41" s="477"/>
      <c r="D41" s="478"/>
      <c r="E41" s="479"/>
      <c r="F41" s="517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9"/>
      <c r="AC41" s="520"/>
      <c r="AD41" s="521"/>
      <c r="AE41" s="521"/>
      <c r="AF41" s="522"/>
      <c r="AG41" s="523"/>
      <c r="AH41" s="524"/>
      <c r="AI41" s="524"/>
      <c r="AJ41" s="525"/>
      <c r="AK41" s="473"/>
      <c r="AL41" s="474"/>
      <c r="AM41" s="474"/>
      <c r="AN41" s="475"/>
      <c r="AO41" s="470"/>
      <c r="AP41" s="471"/>
      <c r="AQ41" s="471"/>
      <c r="AR41" s="476"/>
    </row>
    <row r="42" spans="3:44" ht="18" customHeight="1">
      <c r="C42" s="477"/>
      <c r="D42" s="478"/>
      <c r="E42" s="479"/>
      <c r="F42" s="517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9"/>
      <c r="AC42" s="520"/>
      <c r="AD42" s="521"/>
      <c r="AE42" s="521"/>
      <c r="AF42" s="522"/>
      <c r="AG42" s="523"/>
      <c r="AH42" s="524"/>
      <c r="AI42" s="524"/>
      <c r="AJ42" s="525"/>
      <c r="AK42" s="473"/>
      <c r="AL42" s="474"/>
      <c r="AM42" s="474"/>
      <c r="AN42" s="475"/>
      <c r="AO42" s="470"/>
      <c r="AP42" s="471"/>
      <c r="AQ42" s="471"/>
      <c r="AR42" s="476"/>
    </row>
    <row r="43" spans="3:44" ht="18" customHeight="1">
      <c r="C43" s="477"/>
      <c r="D43" s="478"/>
      <c r="E43" s="479"/>
      <c r="F43" s="517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9"/>
      <c r="AC43" s="520"/>
      <c r="AD43" s="521"/>
      <c r="AE43" s="521"/>
      <c r="AF43" s="522"/>
      <c r="AG43" s="523"/>
      <c r="AH43" s="524"/>
      <c r="AI43" s="524"/>
      <c r="AJ43" s="525"/>
      <c r="AK43" s="473"/>
      <c r="AL43" s="474"/>
      <c r="AM43" s="474"/>
      <c r="AN43" s="475"/>
      <c r="AO43" s="470"/>
      <c r="AP43" s="471"/>
      <c r="AQ43" s="471"/>
      <c r="AR43" s="476"/>
    </row>
    <row r="44" spans="3:44" ht="18" customHeight="1">
      <c r="C44" s="477"/>
      <c r="D44" s="478"/>
      <c r="E44" s="479"/>
      <c r="F44" s="517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9"/>
      <c r="AC44" s="520"/>
      <c r="AD44" s="521"/>
      <c r="AE44" s="521"/>
      <c r="AF44" s="522"/>
      <c r="AG44" s="523"/>
      <c r="AH44" s="524"/>
      <c r="AI44" s="524"/>
      <c r="AJ44" s="525"/>
      <c r="AK44" s="473"/>
      <c r="AL44" s="474"/>
      <c r="AM44" s="474"/>
      <c r="AN44" s="475"/>
      <c r="AO44" s="470"/>
      <c r="AP44" s="471"/>
      <c r="AQ44" s="471"/>
      <c r="AR44" s="476"/>
    </row>
    <row r="45" spans="3:44" ht="18" customHeight="1">
      <c r="C45" s="448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50" t="s">
        <v>37</v>
      </c>
      <c r="Z45" s="450"/>
      <c r="AA45" s="450"/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1"/>
      <c r="AO45" s="452">
        <f>SUM(AO37:AR44)</f>
        <v>787.04</v>
      </c>
      <c r="AP45" s="453"/>
      <c r="AQ45" s="453"/>
      <c r="AR45" s="454"/>
    </row>
    <row r="47" spans="3:44" ht="18" customHeight="1">
      <c r="C47" s="507" t="s">
        <v>2</v>
      </c>
      <c r="D47" s="508"/>
      <c r="E47" s="509"/>
      <c r="F47" s="513" t="s">
        <v>38</v>
      </c>
      <c r="G47" s="508"/>
      <c r="H47" s="508"/>
      <c r="I47" s="508"/>
      <c r="J47" s="508"/>
      <c r="K47" s="508"/>
      <c r="L47" s="508"/>
      <c r="M47" s="508"/>
      <c r="N47" s="508"/>
      <c r="O47" s="508"/>
      <c r="P47" s="508"/>
      <c r="Q47" s="508"/>
      <c r="R47" s="509"/>
      <c r="S47" s="513" t="s">
        <v>39</v>
      </c>
      <c r="T47" s="508"/>
      <c r="U47" s="509"/>
      <c r="V47" s="513" t="s">
        <v>40</v>
      </c>
      <c r="W47" s="508"/>
      <c r="X47" s="509"/>
      <c r="Y47" s="513" t="s">
        <v>41</v>
      </c>
      <c r="Z47" s="508"/>
      <c r="AA47" s="508"/>
      <c r="AB47" s="508"/>
      <c r="AC47" s="508"/>
      <c r="AD47" s="509"/>
      <c r="AE47" s="513" t="s">
        <v>42</v>
      </c>
      <c r="AF47" s="508"/>
      <c r="AG47" s="509"/>
      <c r="AH47" s="513" t="s">
        <v>43</v>
      </c>
      <c r="AI47" s="508"/>
      <c r="AJ47" s="509"/>
      <c r="AK47" s="513" t="s">
        <v>35</v>
      </c>
      <c r="AL47" s="508"/>
      <c r="AM47" s="508"/>
      <c r="AN47" s="509"/>
      <c r="AO47" s="513" t="s">
        <v>36</v>
      </c>
      <c r="AP47" s="508"/>
      <c r="AQ47" s="508"/>
      <c r="AR47" s="515"/>
    </row>
    <row r="48" spans="3:44" ht="18" customHeight="1">
      <c r="C48" s="510"/>
      <c r="D48" s="511"/>
      <c r="E48" s="512"/>
      <c r="F48" s="514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2"/>
      <c r="S48" s="514"/>
      <c r="T48" s="511"/>
      <c r="U48" s="512"/>
      <c r="V48" s="514"/>
      <c r="W48" s="511"/>
      <c r="X48" s="512"/>
      <c r="Y48" s="514"/>
      <c r="Z48" s="511"/>
      <c r="AA48" s="511"/>
      <c r="AB48" s="511"/>
      <c r="AC48" s="511"/>
      <c r="AD48" s="512"/>
      <c r="AE48" s="514"/>
      <c r="AF48" s="511"/>
      <c r="AG48" s="512"/>
      <c r="AH48" s="514"/>
      <c r="AI48" s="511"/>
      <c r="AJ48" s="512"/>
      <c r="AK48" s="514"/>
      <c r="AL48" s="511"/>
      <c r="AM48" s="511"/>
      <c r="AN48" s="512"/>
      <c r="AO48" s="514"/>
      <c r="AP48" s="511"/>
      <c r="AQ48" s="511"/>
      <c r="AR48" s="516"/>
    </row>
    <row r="49" spans="1:44" ht="18" customHeight="1">
      <c r="C49" s="489"/>
      <c r="D49" s="490"/>
      <c r="E49" s="491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3"/>
      <c r="T49" s="494"/>
      <c r="U49" s="495"/>
      <c r="V49" s="493"/>
      <c r="W49" s="494"/>
      <c r="X49" s="495"/>
      <c r="Y49" s="496"/>
      <c r="Z49" s="497"/>
      <c r="AA49" s="497"/>
      <c r="AB49" s="497"/>
      <c r="AC49" s="497"/>
      <c r="AD49" s="498"/>
      <c r="AE49" s="499"/>
      <c r="AF49" s="499"/>
      <c r="AG49" s="499"/>
      <c r="AH49" s="500"/>
      <c r="AI49" s="501"/>
      <c r="AJ49" s="502"/>
      <c r="AK49" s="503"/>
      <c r="AL49" s="504"/>
      <c r="AM49" s="504"/>
      <c r="AN49" s="505"/>
      <c r="AO49" s="500"/>
      <c r="AP49" s="501"/>
      <c r="AQ49" s="501"/>
      <c r="AR49" s="506"/>
    </row>
    <row r="50" spans="1:44" ht="18" customHeight="1">
      <c r="C50" s="477"/>
      <c r="D50" s="478"/>
      <c r="E50" s="479"/>
      <c r="F50" s="480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2"/>
      <c r="S50" s="483"/>
      <c r="T50" s="484"/>
      <c r="U50" s="485"/>
      <c r="V50" s="483"/>
      <c r="W50" s="484"/>
      <c r="X50" s="485"/>
      <c r="Y50" s="486"/>
      <c r="Z50" s="487"/>
      <c r="AA50" s="487"/>
      <c r="AB50" s="487"/>
      <c r="AC50" s="487"/>
      <c r="AD50" s="488"/>
      <c r="AE50" s="470"/>
      <c r="AF50" s="471"/>
      <c r="AG50" s="472"/>
      <c r="AH50" s="470"/>
      <c r="AI50" s="471"/>
      <c r="AJ50" s="472"/>
      <c r="AK50" s="473"/>
      <c r="AL50" s="474"/>
      <c r="AM50" s="474"/>
      <c r="AN50" s="475"/>
      <c r="AO50" s="470">
        <f t="shared" ref="AO50:AO56" si="0">ROUND(AE50*AH50*AK50,2)</f>
        <v>0</v>
      </c>
      <c r="AP50" s="471"/>
      <c r="AQ50" s="471"/>
      <c r="AR50" s="476"/>
    </row>
    <row r="51" spans="1:44" ht="18" customHeight="1">
      <c r="C51" s="477"/>
      <c r="D51" s="478"/>
      <c r="E51" s="479"/>
      <c r="F51" s="480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2"/>
      <c r="S51" s="483"/>
      <c r="T51" s="484"/>
      <c r="U51" s="485"/>
      <c r="V51" s="483"/>
      <c r="W51" s="484"/>
      <c r="X51" s="485"/>
      <c r="Y51" s="486"/>
      <c r="Z51" s="487"/>
      <c r="AA51" s="487"/>
      <c r="AB51" s="487"/>
      <c r="AC51" s="487"/>
      <c r="AD51" s="488"/>
      <c r="AE51" s="470"/>
      <c r="AF51" s="471"/>
      <c r="AG51" s="472"/>
      <c r="AH51" s="470"/>
      <c r="AI51" s="471"/>
      <c r="AJ51" s="472"/>
      <c r="AK51" s="473"/>
      <c r="AL51" s="474"/>
      <c r="AM51" s="474"/>
      <c r="AN51" s="475"/>
      <c r="AO51" s="470">
        <f t="shared" si="0"/>
        <v>0</v>
      </c>
      <c r="AP51" s="471"/>
      <c r="AQ51" s="471"/>
      <c r="AR51" s="476"/>
    </row>
    <row r="52" spans="1:44" ht="18" customHeight="1">
      <c r="C52" s="477"/>
      <c r="D52" s="478"/>
      <c r="E52" s="479"/>
      <c r="F52" s="480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2"/>
      <c r="S52" s="483"/>
      <c r="T52" s="484"/>
      <c r="U52" s="485"/>
      <c r="V52" s="483"/>
      <c r="W52" s="484"/>
      <c r="X52" s="485"/>
      <c r="Y52" s="486"/>
      <c r="Z52" s="487"/>
      <c r="AA52" s="487"/>
      <c r="AB52" s="487"/>
      <c r="AC52" s="487"/>
      <c r="AD52" s="488"/>
      <c r="AE52" s="470"/>
      <c r="AF52" s="471"/>
      <c r="AG52" s="472"/>
      <c r="AH52" s="470"/>
      <c r="AI52" s="471"/>
      <c r="AJ52" s="472"/>
      <c r="AK52" s="473"/>
      <c r="AL52" s="474"/>
      <c r="AM52" s="474"/>
      <c r="AN52" s="475"/>
      <c r="AO52" s="470">
        <f t="shared" si="0"/>
        <v>0</v>
      </c>
      <c r="AP52" s="471"/>
      <c r="AQ52" s="471"/>
      <c r="AR52" s="476"/>
    </row>
    <row r="53" spans="1:44" ht="18" customHeight="1">
      <c r="C53" s="477"/>
      <c r="D53" s="478"/>
      <c r="E53" s="479"/>
      <c r="F53" s="480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2"/>
      <c r="S53" s="483"/>
      <c r="T53" s="484"/>
      <c r="U53" s="485"/>
      <c r="V53" s="483"/>
      <c r="W53" s="484"/>
      <c r="X53" s="485"/>
      <c r="Y53" s="486"/>
      <c r="Z53" s="487"/>
      <c r="AA53" s="487"/>
      <c r="AB53" s="487"/>
      <c r="AC53" s="487"/>
      <c r="AD53" s="488"/>
      <c r="AE53" s="470"/>
      <c r="AF53" s="471"/>
      <c r="AG53" s="472"/>
      <c r="AH53" s="470"/>
      <c r="AI53" s="471"/>
      <c r="AJ53" s="472"/>
      <c r="AK53" s="473"/>
      <c r="AL53" s="474"/>
      <c r="AM53" s="474"/>
      <c r="AN53" s="475"/>
      <c r="AO53" s="470">
        <f t="shared" si="0"/>
        <v>0</v>
      </c>
      <c r="AP53" s="471"/>
      <c r="AQ53" s="471"/>
      <c r="AR53" s="476"/>
    </row>
    <row r="54" spans="1:44" ht="18" customHeight="1">
      <c r="C54" s="477"/>
      <c r="D54" s="478"/>
      <c r="E54" s="479"/>
      <c r="F54" s="480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2"/>
      <c r="S54" s="483"/>
      <c r="T54" s="484"/>
      <c r="U54" s="485"/>
      <c r="V54" s="483"/>
      <c r="W54" s="484"/>
      <c r="X54" s="485"/>
      <c r="Y54" s="486"/>
      <c r="Z54" s="487"/>
      <c r="AA54" s="487"/>
      <c r="AB54" s="487"/>
      <c r="AC54" s="487"/>
      <c r="AD54" s="488"/>
      <c r="AE54" s="470"/>
      <c r="AF54" s="471"/>
      <c r="AG54" s="472"/>
      <c r="AH54" s="470"/>
      <c r="AI54" s="471"/>
      <c r="AJ54" s="472"/>
      <c r="AK54" s="473"/>
      <c r="AL54" s="474"/>
      <c r="AM54" s="474"/>
      <c r="AN54" s="475"/>
      <c r="AO54" s="470">
        <f t="shared" si="0"/>
        <v>0</v>
      </c>
      <c r="AP54" s="471"/>
      <c r="AQ54" s="471"/>
      <c r="AR54" s="476"/>
    </row>
    <row r="55" spans="1:44" ht="18" customHeight="1">
      <c r="C55" s="477"/>
      <c r="D55" s="478"/>
      <c r="E55" s="479"/>
      <c r="F55" s="480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2"/>
      <c r="S55" s="483"/>
      <c r="T55" s="484"/>
      <c r="U55" s="485"/>
      <c r="V55" s="483"/>
      <c r="W55" s="484"/>
      <c r="X55" s="485"/>
      <c r="Y55" s="486"/>
      <c r="Z55" s="487"/>
      <c r="AA55" s="487"/>
      <c r="AB55" s="487"/>
      <c r="AC55" s="487"/>
      <c r="AD55" s="488"/>
      <c r="AE55" s="470"/>
      <c r="AF55" s="471"/>
      <c r="AG55" s="472"/>
      <c r="AH55" s="470"/>
      <c r="AI55" s="471"/>
      <c r="AJ55" s="472"/>
      <c r="AK55" s="473"/>
      <c r="AL55" s="474"/>
      <c r="AM55" s="474"/>
      <c r="AN55" s="475"/>
      <c r="AO55" s="470">
        <f t="shared" si="0"/>
        <v>0</v>
      </c>
      <c r="AP55" s="471"/>
      <c r="AQ55" s="471"/>
      <c r="AR55" s="476"/>
    </row>
    <row r="56" spans="1:44" ht="18" customHeight="1">
      <c r="C56" s="477"/>
      <c r="D56" s="478"/>
      <c r="E56" s="479"/>
      <c r="F56" s="480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2"/>
      <c r="S56" s="483"/>
      <c r="T56" s="484"/>
      <c r="U56" s="485"/>
      <c r="V56" s="483"/>
      <c r="W56" s="484"/>
      <c r="X56" s="485"/>
      <c r="Y56" s="486"/>
      <c r="Z56" s="487"/>
      <c r="AA56" s="487"/>
      <c r="AB56" s="487"/>
      <c r="AC56" s="487"/>
      <c r="AD56" s="488"/>
      <c r="AE56" s="470"/>
      <c r="AF56" s="471"/>
      <c r="AG56" s="472"/>
      <c r="AH56" s="470"/>
      <c r="AI56" s="471"/>
      <c r="AJ56" s="472"/>
      <c r="AK56" s="473"/>
      <c r="AL56" s="474"/>
      <c r="AM56" s="474"/>
      <c r="AN56" s="475"/>
      <c r="AO56" s="470">
        <f t="shared" si="0"/>
        <v>0</v>
      </c>
      <c r="AP56" s="471"/>
      <c r="AQ56" s="471"/>
      <c r="AR56" s="476"/>
    </row>
    <row r="57" spans="1:44" ht="18" customHeight="1">
      <c r="C57" s="448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50" t="s">
        <v>44</v>
      </c>
      <c r="Z57" s="450"/>
      <c r="AA57" s="450"/>
      <c r="AB57" s="450"/>
      <c r="AC57" s="450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451"/>
      <c r="AO57" s="452">
        <f>SUM(AO49:AR56)</f>
        <v>0</v>
      </c>
      <c r="AP57" s="453"/>
      <c r="AQ57" s="453"/>
      <c r="AR57" s="454"/>
    </row>
    <row r="59" spans="1:44" ht="18" customHeight="1"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6"/>
      <c r="Y59" s="457" t="s">
        <v>45</v>
      </c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8"/>
      <c r="AM59" s="458"/>
      <c r="AN59" s="459"/>
      <c r="AO59" s="460">
        <f>AO33+AO45+AO57</f>
        <v>842.43999999999994</v>
      </c>
      <c r="AP59" s="461"/>
      <c r="AQ59" s="461"/>
      <c r="AR59" s="462"/>
    </row>
    <row r="60" spans="1:44" ht="18" customHeight="1"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6"/>
      <c r="Y60" s="463" t="s">
        <v>46</v>
      </c>
      <c r="Z60" s="464"/>
      <c r="AA60" s="464"/>
      <c r="AB60" s="464"/>
      <c r="AC60" s="464"/>
      <c r="AD60" s="464"/>
      <c r="AE60" s="464"/>
      <c r="AF60" s="464"/>
      <c r="AG60" s="464"/>
      <c r="AH60" s="465">
        <v>0.2031</v>
      </c>
      <c r="AI60" s="465"/>
      <c r="AJ60" s="465"/>
      <c r="AK60" s="465"/>
      <c r="AL60" s="465"/>
      <c r="AM60" s="465"/>
      <c r="AN60" s="466"/>
      <c r="AO60" s="467">
        <f>ROUND(AO59*AH60,2)</f>
        <v>171.1</v>
      </c>
      <c r="AP60" s="468"/>
      <c r="AQ60" s="468"/>
      <c r="AR60" s="469"/>
    </row>
    <row r="61" spans="1:44" ht="18" customHeight="1">
      <c r="A61" s="437" t="s">
        <v>370</v>
      </c>
      <c r="B61" s="437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6"/>
      <c r="Y61" s="438" t="s">
        <v>47</v>
      </c>
      <c r="Z61" s="439"/>
      <c r="AA61" s="439"/>
      <c r="AB61" s="439"/>
      <c r="AC61" s="439"/>
      <c r="AD61" s="439"/>
      <c r="AE61" s="439"/>
      <c r="AF61" s="439"/>
      <c r="AG61" s="439"/>
      <c r="AH61" s="439"/>
      <c r="AI61" s="439"/>
      <c r="AJ61" s="439"/>
      <c r="AK61" s="439"/>
      <c r="AL61" s="439"/>
      <c r="AM61" s="439"/>
      <c r="AN61" s="440"/>
      <c r="AO61" s="441">
        <f>SUM(AO59:AR60)</f>
        <v>1013.54</v>
      </c>
      <c r="AP61" s="442"/>
      <c r="AQ61" s="442"/>
      <c r="AR61" s="443"/>
    </row>
    <row r="63" spans="1:44" ht="18" customHeight="1">
      <c r="C63" s="444" t="s">
        <v>48</v>
      </c>
      <c r="D63" s="445"/>
      <c r="E63" s="445"/>
      <c r="F63" s="445"/>
      <c r="G63" s="445"/>
      <c r="H63" s="445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  <c r="AQ63" s="446"/>
      <c r="AR63" s="447"/>
    </row>
    <row r="64" spans="1:44" ht="18" customHeight="1">
      <c r="C64" s="433"/>
      <c r="D64" s="434"/>
      <c r="E64" s="434"/>
      <c r="F64" s="434"/>
      <c r="G64" s="434"/>
      <c r="H64" s="434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6"/>
    </row>
    <row r="65" spans="3:44" ht="18" customHeight="1">
      <c r="C65" s="433"/>
      <c r="D65" s="434"/>
      <c r="E65" s="434"/>
      <c r="F65" s="434"/>
      <c r="G65" s="434"/>
      <c r="H65" s="434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6"/>
    </row>
    <row r="66" spans="3:44" ht="18" customHeight="1">
      <c r="C66" s="433"/>
      <c r="D66" s="434"/>
      <c r="E66" s="434"/>
      <c r="F66" s="434"/>
      <c r="G66" s="434"/>
      <c r="H66" s="434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  <c r="AQ66" s="435"/>
      <c r="AR66" s="436"/>
    </row>
    <row r="67" spans="3:44" ht="18" customHeight="1">
      <c r="C67" s="433"/>
      <c r="D67" s="434"/>
      <c r="E67" s="434"/>
      <c r="F67" s="434"/>
      <c r="G67" s="434"/>
      <c r="H67" s="434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6"/>
    </row>
    <row r="68" spans="3:44" ht="18" customHeight="1">
      <c r="C68" s="409"/>
      <c r="D68" s="410"/>
      <c r="E68" s="410"/>
      <c r="F68" s="410"/>
      <c r="G68" s="410"/>
      <c r="H68" s="410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2"/>
    </row>
    <row r="70" spans="3:44" ht="18" customHeight="1">
      <c r="C70" s="413" t="s">
        <v>49</v>
      </c>
      <c r="D70" s="414"/>
      <c r="E70" s="414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414"/>
      <c r="S70" s="414"/>
      <c r="T70" s="414"/>
      <c r="U70" s="414"/>
      <c r="V70" s="414"/>
      <c r="W70" s="414"/>
      <c r="X70" s="414"/>
      <c r="Y70" s="414"/>
      <c r="Z70" s="414"/>
      <c r="AA70" s="415"/>
      <c r="AB70" s="416" t="str">
        <f>[6]C.UNIT.SERV.!$E$5</f>
        <v>DATA-BASE:      MAIO/2011/PR</v>
      </c>
      <c r="AC70" s="417"/>
      <c r="AD70" s="417"/>
      <c r="AE70" s="417"/>
      <c r="AF70" s="417"/>
      <c r="AG70" s="417"/>
      <c r="AH70" s="417"/>
      <c r="AI70" s="418"/>
      <c r="AJ70" s="416"/>
      <c r="AK70" s="417"/>
      <c r="AL70" s="417"/>
      <c r="AM70" s="417"/>
      <c r="AN70" s="417"/>
      <c r="AO70" s="417"/>
      <c r="AP70" s="417"/>
      <c r="AQ70" s="417"/>
      <c r="AR70" s="425"/>
    </row>
    <row r="71" spans="3:44" ht="18" customHeight="1">
      <c r="C71" s="428" t="s">
        <v>50</v>
      </c>
      <c r="D71" s="429"/>
      <c r="E71" s="429"/>
      <c r="F71" s="429"/>
      <c r="G71" s="429" t="s">
        <v>114</v>
      </c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30"/>
      <c r="AB71" s="419"/>
      <c r="AC71" s="420"/>
      <c r="AD71" s="420"/>
      <c r="AE71" s="420"/>
      <c r="AF71" s="420"/>
      <c r="AG71" s="420"/>
      <c r="AH71" s="420"/>
      <c r="AI71" s="421"/>
      <c r="AJ71" s="419"/>
      <c r="AK71" s="420"/>
      <c r="AL71" s="420"/>
      <c r="AM71" s="420"/>
      <c r="AN71" s="420"/>
      <c r="AO71" s="420"/>
      <c r="AP71" s="420"/>
      <c r="AQ71" s="420"/>
      <c r="AR71" s="426"/>
    </row>
    <row r="72" spans="3:44" ht="18" customHeight="1">
      <c r="C72" s="428" t="s">
        <v>51</v>
      </c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30"/>
      <c r="AB72" s="419"/>
      <c r="AC72" s="420"/>
      <c r="AD72" s="420"/>
      <c r="AE72" s="420"/>
      <c r="AF72" s="420"/>
      <c r="AG72" s="420"/>
      <c r="AH72" s="420"/>
      <c r="AI72" s="421"/>
      <c r="AJ72" s="419"/>
      <c r="AK72" s="420"/>
      <c r="AL72" s="420"/>
      <c r="AM72" s="420"/>
      <c r="AN72" s="420"/>
      <c r="AO72" s="420"/>
      <c r="AP72" s="420"/>
      <c r="AQ72" s="420"/>
      <c r="AR72" s="426"/>
    </row>
    <row r="73" spans="3:44" ht="18" customHeight="1">
      <c r="C73" s="431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22"/>
      <c r="AC73" s="423"/>
      <c r="AD73" s="423"/>
      <c r="AE73" s="423"/>
      <c r="AF73" s="423"/>
      <c r="AG73" s="423"/>
      <c r="AH73" s="423"/>
      <c r="AI73" s="424"/>
      <c r="AJ73" s="422"/>
      <c r="AK73" s="423"/>
      <c r="AL73" s="423"/>
      <c r="AM73" s="423"/>
      <c r="AN73" s="423"/>
      <c r="AO73" s="423"/>
      <c r="AP73" s="423"/>
      <c r="AQ73" s="423"/>
      <c r="AR73" s="427"/>
    </row>
    <row r="75" spans="3:44" ht="18" customHeight="1">
      <c r="C75" s="568" t="s">
        <v>13</v>
      </c>
      <c r="D75" s="569"/>
      <c r="E75" s="569"/>
      <c r="F75" s="569"/>
      <c r="G75" s="569"/>
      <c r="H75" s="569"/>
      <c r="I75" s="569"/>
      <c r="J75" s="569"/>
      <c r="K75" s="569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70"/>
    </row>
    <row r="76" spans="3:44" ht="18" customHeight="1">
      <c r="C76" s="571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  <c r="AO76" s="572"/>
      <c r="AP76" s="572"/>
      <c r="AQ76" s="572"/>
      <c r="AR76" s="573"/>
    </row>
    <row r="77" spans="3:44" ht="18" customHeight="1">
      <c r="C77" s="574" t="s">
        <v>14</v>
      </c>
      <c r="D77" s="575"/>
      <c r="E77" s="575"/>
      <c r="F77" s="575"/>
      <c r="G77" s="578" t="s">
        <v>371</v>
      </c>
      <c r="H77" s="578"/>
      <c r="I77" s="578"/>
      <c r="J77" s="579"/>
      <c r="K77" s="582" t="s">
        <v>15</v>
      </c>
      <c r="L77" s="583"/>
      <c r="M77" s="583"/>
      <c r="N77" s="583"/>
      <c r="O77" s="586" t="s">
        <v>368</v>
      </c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  <c r="AH77" s="586"/>
      <c r="AI77" s="586"/>
      <c r="AJ77" s="586"/>
      <c r="AK77" s="587"/>
      <c r="AL77" s="582" t="s">
        <v>16</v>
      </c>
      <c r="AM77" s="583"/>
      <c r="AN77" s="583"/>
      <c r="AO77" s="583"/>
      <c r="AP77" s="590" t="s">
        <v>89</v>
      </c>
      <c r="AQ77" s="590"/>
      <c r="AR77" s="591"/>
    </row>
    <row r="78" spans="3:44" ht="18" customHeight="1">
      <c r="C78" s="576"/>
      <c r="D78" s="577"/>
      <c r="E78" s="577"/>
      <c r="F78" s="577"/>
      <c r="G78" s="580"/>
      <c r="H78" s="580"/>
      <c r="I78" s="580"/>
      <c r="J78" s="581"/>
      <c r="K78" s="584"/>
      <c r="L78" s="585"/>
      <c r="M78" s="585"/>
      <c r="N78" s="585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588"/>
      <c r="AG78" s="588"/>
      <c r="AH78" s="588"/>
      <c r="AI78" s="588"/>
      <c r="AJ78" s="588"/>
      <c r="AK78" s="589"/>
      <c r="AL78" s="584"/>
      <c r="AM78" s="585"/>
      <c r="AN78" s="585"/>
      <c r="AO78" s="585"/>
      <c r="AP78" s="592"/>
      <c r="AQ78" s="592"/>
      <c r="AR78" s="593"/>
    </row>
    <row r="80" spans="3:44" ht="18" customHeight="1">
      <c r="C80" s="507" t="s">
        <v>2</v>
      </c>
      <c r="D80" s="508"/>
      <c r="E80" s="509"/>
      <c r="F80" s="513" t="s">
        <v>17</v>
      </c>
      <c r="G80" s="508"/>
      <c r="H80" s="508"/>
      <c r="I80" s="508"/>
      <c r="J80" s="508"/>
      <c r="K80" s="508"/>
      <c r="L80" s="508"/>
      <c r="M80" s="508"/>
      <c r="N80" s="508"/>
      <c r="O80" s="508"/>
      <c r="P80" s="508"/>
      <c r="Q80" s="508"/>
      <c r="R80" s="508"/>
      <c r="S80" s="508"/>
      <c r="T80" s="508"/>
      <c r="U80" s="509"/>
      <c r="V80" s="513" t="s">
        <v>100</v>
      </c>
      <c r="W80" s="508"/>
      <c r="X80" s="509"/>
      <c r="Y80" s="594" t="s">
        <v>18</v>
      </c>
      <c r="Z80" s="595"/>
      <c r="AA80" s="595"/>
      <c r="AB80" s="595"/>
      <c r="AC80" s="595"/>
      <c r="AD80" s="595"/>
      <c r="AE80" s="595"/>
      <c r="AF80" s="596"/>
      <c r="AG80" s="594" t="s">
        <v>19</v>
      </c>
      <c r="AH80" s="595"/>
      <c r="AI80" s="595"/>
      <c r="AJ80" s="595"/>
      <c r="AK80" s="595"/>
      <c r="AL80" s="595"/>
      <c r="AM80" s="595"/>
      <c r="AN80" s="596"/>
      <c r="AO80" s="513" t="s">
        <v>20</v>
      </c>
      <c r="AP80" s="508"/>
      <c r="AQ80" s="508"/>
      <c r="AR80" s="515"/>
    </row>
    <row r="81" spans="3:44" ht="18" customHeight="1">
      <c r="C81" s="510"/>
      <c r="D81" s="511"/>
      <c r="E81" s="512"/>
      <c r="F81" s="514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2"/>
      <c r="V81" s="514"/>
      <c r="W81" s="511"/>
      <c r="X81" s="512"/>
      <c r="Y81" s="597" t="s">
        <v>21</v>
      </c>
      <c r="Z81" s="598"/>
      <c r="AA81" s="598"/>
      <c r="AB81" s="599"/>
      <c r="AC81" s="597" t="s">
        <v>22</v>
      </c>
      <c r="AD81" s="598"/>
      <c r="AE81" s="598"/>
      <c r="AF81" s="599"/>
      <c r="AG81" s="597" t="s">
        <v>21</v>
      </c>
      <c r="AH81" s="598"/>
      <c r="AI81" s="598"/>
      <c r="AJ81" s="599"/>
      <c r="AK81" s="597" t="s">
        <v>22</v>
      </c>
      <c r="AL81" s="598"/>
      <c r="AM81" s="598"/>
      <c r="AN81" s="599"/>
      <c r="AO81" s="514"/>
      <c r="AP81" s="511"/>
      <c r="AQ81" s="511"/>
      <c r="AR81" s="516"/>
    </row>
    <row r="82" spans="3:44" ht="18" customHeight="1">
      <c r="C82" s="489"/>
      <c r="D82" s="490"/>
      <c r="E82" s="49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62"/>
      <c r="W82" s="563"/>
      <c r="X82" s="564"/>
      <c r="Y82" s="562"/>
      <c r="Z82" s="563"/>
      <c r="AA82" s="563"/>
      <c r="AB82" s="564"/>
      <c r="AC82" s="602"/>
      <c r="AD82" s="603"/>
      <c r="AE82" s="603"/>
      <c r="AF82" s="604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49"/>
      <c r="AR82" s="550"/>
    </row>
    <row r="83" spans="3:44" ht="18" customHeight="1">
      <c r="C83" s="477"/>
      <c r="D83" s="478"/>
      <c r="E83" s="479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23"/>
      <c r="W83" s="524"/>
      <c r="X83" s="525"/>
      <c r="Y83" s="523"/>
      <c r="Z83" s="524"/>
      <c r="AA83" s="524"/>
      <c r="AB83" s="525"/>
      <c r="AC83" s="556"/>
      <c r="AD83" s="557"/>
      <c r="AE83" s="557"/>
      <c r="AF83" s="558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49"/>
      <c r="AR83" s="550"/>
    </row>
    <row r="84" spans="3:44" ht="18" customHeight="1">
      <c r="C84" s="477"/>
      <c r="D84" s="478"/>
      <c r="E84" s="479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23"/>
      <c r="W84" s="524"/>
      <c r="X84" s="525"/>
      <c r="Y84" s="523"/>
      <c r="Z84" s="524"/>
      <c r="AA84" s="524"/>
      <c r="AB84" s="525"/>
      <c r="AC84" s="556"/>
      <c r="AD84" s="557"/>
      <c r="AE84" s="557"/>
      <c r="AF84" s="558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50"/>
    </row>
    <row r="85" spans="3:44" ht="18" customHeight="1">
      <c r="C85" s="477"/>
      <c r="D85" s="478"/>
      <c r="E85" s="479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23"/>
      <c r="W85" s="524"/>
      <c r="X85" s="525"/>
      <c r="Y85" s="523"/>
      <c r="Z85" s="524"/>
      <c r="AA85" s="524"/>
      <c r="AB85" s="525"/>
      <c r="AC85" s="556"/>
      <c r="AD85" s="557"/>
      <c r="AE85" s="557"/>
      <c r="AF85" s="558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49"/>
      <c r="AR85" s="550"/>
    </row>
    <row r="86" spans="3:44" ht="18" customHeight="1">
      <c r="C86" s="477"/>
      <c r="D86" s="478"/>
      <c r="E86" s="479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23"/>
      <c r="W86" s="524"/>
      <c r="X86" s="525"/>
      <c r="Y86" s="523"/>
      <c r="Z86" s="524"/>
      <c r="AA86" s="524"/>
      <c r="AB86" s="525"/>
      <c r="AC86" s="556"/>
      <c r="AD86" s="557"/>
      <c r="AE86" s="557"/>
      <c r="AF86" s="558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49"/>
      <c r="AR86" s="550"/>
    </row>
    <row r="87" spans="3:44" ht="18" customHeight="1">
      <c r="C87" s="477"/>
      <c r="D87" s="478"/>
      <c r="E87" s="479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23"/>
      <c r="W87" s="524"/>
      <c r="X87" s="525"/>
      <c r="Y87" s="523"/>
      <c r="Z87" s="524"/>
      <c r="AA87" s="524"/>
      <c r="AB87" s="525"/>
      <c r="AC87" s="556"/>
      <c r="AD87" s="557"/>
      <c r="AE87" s="557"/>
      <c r="AF87" s="558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49"/>
      <c r="AR87" s="550"/>
    </row>
    <row r="88" spans="3:44" ht="18" customHeight="1">
      <c r="C88" s="477"/>
      <c r="D88" s="478"/>
      <c r="E88" s="479"/>
      <c r="F88" s="517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9"/>
      <c r="V88" s="523"/>
      <c r="W88" s="524"/>
      <c r="X88" s="525"/>
      <c r="Y88" s="523"/>
      <c r="Z88" s="524"/>
      <c r="AA88" s="524"/>
      <c r="AB88" s="525"/>
      <c r="AC88" s="556"/>
      <c r="AD88" s="557"/>
      <c r="AE88" s="557"/>
      <c r="AF88" s="558"/>
      <c r="AG88" s="523"/>
      <c r="AH88" s="524"/>
      <c r="AI88" s="524"/>
      <c r="AJ88" s="525"/>
      <c r="AK88" s="523"/>
      <c r="AL88" s="524"/>
      <c r="AM88" s="524"/>
      <c r="AN88" s="525"/>
      <c r="AO88" s="523"/>
      <c r="AP88" s="524"/>
      <c r="AQ88" s="524"/>
      <c r="AR88" s="548"/>
    </row>
    <row r="89" spans="3:44" ht="18" customHeight="1">
      <c r="C89" s="477"/>
      <c r="D89" s="478"/>
      <c r="E89" s="479"/>
      <c r="F89" s="517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9"/>
      <c r="V89" s="523"/>
      <c r="W89" s="524"/>
      <c r="X89" s="525"/>
      <c r="Y89" s="523"/>
      <c r="Z89" s="524"/>
      <c r="AA89" s="524"/>
      <c r="AB89" s="525"/>
      <c r="AC89" s="556"/>
      <c r="AD89" s="557"/>
      <c r="AE89" s="557"/>
      <c r="AF89" s="558"/>
      <c r="AG89" s="523"/>
      <c r="AH89" s="524"/>
      <c r="AI89" s="524"/>
      <c r="AJ89" s="525"/>
      <c r="AK89" s="523"/>
      <c r="AL89" s="524"/>
      <c r="AM89" s="524"/>
      <c r="AN89" s="525"/>
      <c r="AO89" s="523"/>
      <c r="AP89" s="524"/>
      <c r="AQ89" s="524"/>
      <c r="AR89" s="548"/>
    </row>
    <row r="90" spans="3:44" ht="18" customHeight="1">
      <c r="C90" s="448"/>
      <c r="D90" s="449"/>
      <c r="E90" s="449"/>
      <c r="F90" s="449"/>
      <c r="G90" s="449"/>
      <c r="H90" s="449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552"/>
      <c r="Y90" s="553" t="s">
        <v>23</v>
      </c>
      <c r="Z90" s="554"/>
      <c r="AA90" s="554"/>
      <c r="AB90" s="554"/>
      <c r="AC90" s="554"/>
      <c r="AD90" s="554"/>
      <c r="AE90" s="554"/>
      <c r="AF90" s="554"/>
      <c r="AG90" s="554"/>
      <c r="AH90" s="554"/>
      <c r="AI90" s="554"/>
      <c r="AJ90" s="554"/>
      <c r="AK90" s="554"/>
      <c r="AL90" s="554"/>
      <c r="AM90" s="554"/>
      <c r="AN90" s="555"/>
      <c r="AO90" s="452">
        <f>SUM(AO82:AR89)</f>
        <v>0</v>
      </c>
      <c r="AP90" s="453"/>
      <c r="AQ90" s="453"/>
      <c r="AR90" s="454"/>
    </row>
    <row r="92" spans="3:44" ht="18" customHeight="1">
      <c r="C92" s="507" t="s">
        <v>2</v>
      </c>
      <c r="D92" s="508"/>
      <c r="E92" s="509"/>
      <c r="F92" s="513" t="s">
        <v>24</v>
      </c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  <c r="AA92" s="508"/>
      <c r="AB92" s="509"/>
      <c r="AC92" s="513" t="s">
        <v>25</v>
      </c>
      <c r="AD92" s="508"/>
      <c r="AE92" s="508"/>
      <c r="AF92" s="509"/>
      <c r="AG92" s="513" t="s">
        <v>100</v>
      </c>
      <c r="AH92" s="508"/>
      <c r="AI92" s="508"/>
      <c r="AJ92" s="509"/>
      <c r="AK92" s="513" t="s">
        <v>26</v>
      </c>
      <c r="AL92" s="508"/>
      <c r="AM92" s="508"/>
      <c r="AN92" s="509"/>
      <c r="AO92" s="513" t="s">
        <v>20</v>
      </c>
      <c r="AP92" s="508"/>
      <c r="AQ92" s="508"/>
      <c r="AR92" s="515"/>
    </row>
    <row r="93" spans="3:44" ht="18" customHeight="1">
      <c r="C93" s="510"/>
      <c r="D93" s="511"/>
      <c r="E93" s="512"/>
      <c r="F93" s="514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2"/>
      <c r="AC93" s="514"/>
      <c r="AD93" s="511"/>
      <c r="AE93" s="511"/>
      <c r="AF93" s="512"/>
      <c r="AG93" s="514"/>
      <c r="AH93" s="511"/>
      <c r="AI93" s="511"/>
      <c r="AJ93" s="512"/>
      <c r="AK93" s="514"/>
      <c r="AL93" s="511"/>
      <c r="AM93" s="511"/>
      <c r="AN93" s="512"/>
      <c r="AO93" s="514"/>
      <c r="AP93" s="511"/>
      <c r="AQ93" s="511"/>
      <c r="AR93" s="516"/>
    </row>
    <row r="94" spans="3:44" ht="18" customHeight="1">
      <c r="C94" s="489" t="s">
        <v>640</v>
      </c>
      <c r="D94" s="490"/>
      <c r="E94" s="491"/>
      <c r="F94" s="551" t="s">
        <v>52</v>
      </c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00"/>
      <c r="AD94" s="501"/>
      <c r="AE94" s="501"/>
      <c r="AF94" s="502"/>
      <c r="AG94" s="500">
        <v>2</v>
      </c>
      <c r="AH94" s="501"/>
      <c r="AI94" s="501"/>
      <c r="AJ94" s="502"/>
      <c r="AK94" s="499">
        <f>VLOOKUP(C94,[6]MÃODEOBRA!A$1:D$65536,4,FALSE)</f>
        <v>22.98488</v>
      </c>
      <c r="AL94" s="499"/>
      <c r="AM94" s="499"/>
      <c r="AN94" s="499"/>
      <c r="AO94" s="549">
        <f>ROUND(AG94*AK94,2)</f>
        <v>45.97</v>
      </c>
      <c r="AP94" s="549"/>
      <c r="AQ94" s="549"/>
      <c r="AR94" s="550"/>
    </row>
    <row r="95" spans="3:44" ht="18" customHeight="1">
      <c r="C95" s="477"/>
      <c r="D95" s="478"/>
      <c r="E95" s="479"/>
      <c r="F95" s="551"/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  <c r="AC95" s="470"/>
      <c r="AD95" s="471"/>
      <c r="AE95" s="471"/>
      <c r="AF95" s="472"/>
      <c r="AG95" s="470"/>
      <c r="AH95" s="471"/>
      <c r="AI95" s="471"/>
      <c r="AJ95" s="472"/>
      <c r="AK95" s="499"/>
      <c r="AL95" s="499"/>
      <c r="AM95" s="499"/>
      <c r="AN95" s="499"/>
      <c r="AO95" s="549"/>
      <c r="AP95" s="549"/>
      <c r="AQ95" s="549"/>
      <c r="AR95" s="550"/>
    </row>
    <row r="96" spans="3:44" ht="18" customHeight="1">
      <c r="C96" s="477"/>
      <c r="D96" s="478"/>
      <c r="E96" s="479"/>
      <c r="F96" s="517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9"/>
      <c r="AC96" s="470"/>
      <c r="AD96" s="471"/>
      <c r="AE96" s="471"/>
      <c r="AF96" s="472"/>
      <c r="AG96" s="470"/>
      <c r="AH96" s="471"/>
      <c r="AI96" s="471"/>
      <c r="AJ96" s="472"/>
      <c r="AK96" s="470"/>
      <c r="AL96" s="471"/>
      <c r="AM96" s="471"/>
      <c r="AN96" s="472"/>
      <c r="AO96" s="523"/>
      <c r="AP96" s="524"/>
      <c r="AQ96" s="524"/>
      <c r="AR96" s="548"/>
    </row>
    <row r="97" spans="3:44" ht="18" customHeight="1">
      <c r="C97" s="477"/>
      <c r="D97" s="478"/>
      <c r="E97" s="479"/>
      <c r="F97" s="517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  <c r="AA97" s="518"/>
      <c r="AB97" s="519"/>
      <c r="AC97" s="470"/>
      <c r="AD97" s="471"/>
      <c r="AE97" s="471"/>
      <c r="AF97" s="472"/>
      <c r="AG97" s="470"/>
      <c r="AH97" s="471"/>
      <c r="AI97" s="471"/>
      <c r="AJ97" s="472"/>
      <c r="AK97" s="470"/>
      <c r="AL97" s="471"/>
      <c r="AM97" s="471"/>
      <c r="AN97" s="472"/>
      <c r="AO97" s="523"/>
      <c r="AP97" s="524"/>
      <c r="AQ97" s="524"/>
      <c r="AR97" s="548"/>
    </row>
    <row r="98" spans="3:44" ht="18" customHeight="1">
      <c r="C98" s="477"/>
      <c r="D98" s="478"/>
      <c r="E98" s="479"/>
      <c r="F98" s="517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  <c r="AA98" s="518"/>
      <c r="AB98" s="519"/>
      <c r="AC98" s="470"/>
      <c r="AD98" s="471"/>
      <c r="AE98" s="471"/>
      <c r="AF98" s="472"/>
      <c r="AG98" s="470"/>
      <c r="AH98" s="471"/>
      <c r="AI98" s="471"/>
      <c r="AJ98" s="472"/>
      <c r="AK98" s="470"/>
      <c r="AL98" s="471"/>
      <c r="AM98" s="471"/>
      <c r="AN98" s="472"/>
      <c r="AO98" s="523"/>
      <c r="AP98" s="524"/>
      <c r="AQ98" s="524"/>
      <c r="AR98" s="548"/>
    </row>
    <row r="99" spans="3:44" ht="18" customHeight="1">
      <c r="C99" s="477"/>
      <c r="D99" s="478"/>
      <c r="E99" s="479"/>
      <c r="F99" s="517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9"/>
      <c r="AC99" s="470"/>
      <c r="AD99" s="471"/>
      <c r="AE99" s="471"/>
      <c r="AF99" s="472"/>
      <c r="AG99" s="470"/>
      <c r="AH99" s="471"/>
      <c r="AI99" s="471"/>
      <c r="AJ99" s="472"/>
      <c r="AK99" s="470"/>
      <c r="AL99" s="471"/>
      <c r="AM99" s="471"/>
      <c r="AN99" s="472"/>
      <c r="AO99" s="523"/>
      <c r="AP99" s="524"/>
      <c r="AQ99" s="524"/>
      <c r="AR99" s="548"/>
    </row>
    <row r="100" spans="3:44" ht="18" customHeight="1">
      <c r="C100" s="477"/>
      <c r="D100" s="478"/>
      <c r="E100" s="479"/>
      <c r="F100" s="517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9"/>
      <c r="AC100" s="470"/>
      <c r="AD100" s="471"/>
      <c r="AE100" s="471"/>
      <c r="AF100" s="472"/>
      <c r="AG100" s="470"/>
      <c r="AH100" s="471"/>
      <c r="AI100" s="471"/>
      <c r="AJ100" s="472"/>
      <c r="AK100" s="470"/>
      <c r="AL100" s="471"/>
      <c r="AM100" s="471"/>
      <c r="AN100" s="472"/>
      <c r="AO100" s="523"/>
      <c r="AP100" s="524"/>
      <c r="AQ100" s="524"/>
      <c r="AR100" s="548"/>
    </row>
    <row r="101" spans="3:44" ht="18" customHeight="1">
      <c r="C101" s="477"/>
      <c r="D101" s="478"/>
      <c r="E101" s="479"/>
      <c r="F101" s="517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9"/>
      <c r="AC101" s="470"/>
      <c r="AD101" s="471"/>
      <c r="AE101" s="471"/>
      <c r="AF101" s="472"/>
      <c r="AG101" s="470"/>
      <c r="AH101" s="471"/>
      <c r="AI101" s="471"/>
      <c r="AJ101" s="472"/>
      <c r="AK101" s="470"/>
      <c r="AL101" s="471"/>
      <c r="AM101" s="471"/>
      <c r="AN101" s="472"/>
      <c r="AO101" s="523"/>
      <c r="AP101" s="524"/>
      <c r="AQ101" s="524"/>
      <c r="AR101" s="548"/>
    </row>
    <row r="102" spans="3:44" ht="18" customHeight="1">
      <c r="C102" s="538"/>
      <c r="D102" s="539"/>
      <c r="E102" s="539"/>
      <c r="F102" s="539"/>
      <c r="G102" s="539"/>
      <c r="H102" s="539"/>
      <c r="I102" s="539"/>
      <c r="J102" s="539"/>
      <c r="K102" s="539"/>
      <c r="L102" s="539"/>
      <c r="M102" s="539"/>
      <c r="N102" s="539"/>
      <c r="O102" s="539"/>
      <c r="P102" s="539"/>
      <c r="Q102" s="539"/>
      <c r="R102" s="539"/>
      <c r="S102" s="539"/>
      <c r="T102" s="539"/>
      <c r="U102" s="539"/>
      <c r="V102" s="539"/>
      <c r="W102" s="539"/>
      <c r="X102" s="539"/>
      <c r="Y102" s="540" t="s">
        <v>27</v>
      </c>
      <c r="Z102" s="540"/>
      <c r="AA102" s="540"/>
      <c r="AB102" s="540"/>
      <c r="AC102" s="540"/>
      <c r="AD102" s="540"/>
      <c r="AE102" s="540"/>
      <c r="AF102" s="541"/>
      <c r="AG102" s="542" t="s">
        <v>108</v>
      </c>
      <c r="AH102" s="543"/>
      <c r="AI102" s="543"/>
      <c r="AJ102" s="544"/>
      <c r="AK102" s="523">
        <f>SUM(AO94:AR101)</f>
        <v>45.97</v>
      </c>
      <c r="AL102" s="524"/>
      <c r="AM102" s="524"/>
      <c r="AN102" s="525"/>
      <c r="AO102" s="545">
        <f>ROUND(AG102*AK102,2)</f>
        <v>9.43</v>
      </c>
      <c r="AP102" s="546"/>
      <c r="AQ102" s="546"/>
      <c r="AR102" s="547"/>
    </row>
    <row r="103" spans="3:44" ht="18" customHeight="1">
      <c r="C103" s="448"/>
      <c r="D103" s="449"/>
      <c r="E103" s="449"/>
      <c r="F103" s="449"/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50" t="s">
        <v>28</v>
      </c>
      <c r="Z103" s="450"/>
      <c r="AA103" s="450"/>
      <c r="AB103" s="450"/>
      <c r="AC103" s="450"/>
      <c r="AD103" s="450"/>
      <c r="AE103" s="450"/>
      <c r="AF103" s="450"/>
      <c r="AG103" s="450"/>
      <c r="AH103" s="450"/>
      <c r="AI103" s="450"/>
      <c r="AJ103" s="450"/>
      <c r="AK103" s="450"/>
      <c r="AL103" s="450"/>
      <c r="AM103" s="450"/>
      <c r="AN103" s="451"/>
      <c r="AO103" s="452">
        <f>SUM(AO94:AR102)</f>
        <v>55.4</v>
      </c>
      <c r="AP103" s="453"/>
      <c r="AQ103" s="453"/>
      <c r="AR103" s="454"/>
    </row>
    <row r="105" spans="3:44" ht="18" customHeight="1">
      <c r="C105" s="526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8" t="s">
        <v>29</v>
      </c>
      <c r="Z105" s="529"/>
      <c r="AA105" s="529"/>
      <c r="AB105" s="529"/>
      <c r="AC105" s="529"/>
      <c r="AD105" s="529"/>
      <c r="AE105" s="529"/>
      <c r="AF105" s="529"/>
      <c r="AG105" s="529"/>
      <c r="AH105" s="529"/>
      <c r="AI105" s="529"/>
      <c r="AJ105" s="529"/>
      <c r="AK105" s="529"/>
      <c r="AL105" s="529"/>
      <c r="AM105" s="529"/>
      <c r="AN105" s="530"/>
      <c r="AO105" s="531">
        <f>AO90+AO103</f>
        <v>55.4</v>
      </c>
      <c r="AP105" s="532"/>
      <c r="AQ105" s="532"/>
      <c r="AR105" s="533"/>
    </row>
    <row r="106" spans="3:44" ht="18" customHeight="1">
      <c r="C106" s="534" t="s">
        <v>30</v>
      </c>
      <c r="D106" s="450"/>
      <c r="E106" s="450"/>
      <c r="F106" s="450"/>
      <c r="G106" s="450"/>
      <c r="H106" s="450"/>
      <c r="I106" s="450"/>
      <c r="J106" s="450"/>
      <c r="K106" s="450"/>
      <c r="L106" s="450"/>
      <c r="M106" s="450"/>
      <c r="N106" s="450"/>
      <c r="O106" s="450"/>
      <c r="P106" s="451"/>
      <c r="Q106" s="452">
        <v>1</v>
      </c>
      <c r="R106" s="453"/>
      <c r="S106" s="453"/>
      <c r="T106" s="453"/>
      <c r="U106" s="453"/>
      <c r="V106" s="450" t="s">
        <v>89</v>
      </c>
      <c r="W106" s="450"/>
      <c r="X106" s="451"/>
      <c r="Y106" s="528" t="s">
        <v>31</v>
      </c>
      <c r="Z106" s="529"/>
      <c r="AA106" s="529"/>
      <c r="AB106" s="529"/>
      <c r="AC106" s="529"/>
      <c r="AD106" s="529"/>
      <c r="AE106" s="529"/>
      <c r="AF106" s="529"/>
      <c r="AG106" s="529"/>
      <c r="AH106" s="529"/>
      <c r="AI106" s="529"/>
      <c r="AJ106" s="529"/>
      <c r="AK106" s="529"/>
      <c r="AL106" s="529"/>
      <c r="AM106" s="529"/>
      <c r="AN106" s="530"/>
      <c r="AO106" s="535">
        <f>ROUND(AO105/Q106,2)</f>
        <v>55.4</v>
      </c>
      <c r="AP106" s="536"/>
      <c r="AQ106" s="536"/>
      <c r="AR106" s="537"/>
    </row>
    <row r="108" spans="3:44" ht="18" customHeight="1">
      <c r="C108" s="507" t="s">
        <v>2</v>
      </c>
      <c r="D108" s="508"/>
      <c r="E108" s="509"/>
      <c r="F108" s="513" t="s">
        <v>32</v>
      </c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9"/>
      <c r="AC108" s="513" t="s">
        <v>33</v>
      </c>
      <c r="AD108" s="508"/>
      <c r="AE108" s="508"/>
      <c r="AF108" s="509"/>
      <c r="AG108" s="513" t="s">
        <v>34</v>
      </c>
      <c r="AH108" s="508"/>
      <c r="AI108" s="508"/>
      <c r="AJ108" s="509"/>
      <c r="AK108" s="513" t="s">
        <v>35</v>
      </c>
      <c r="AL108" s="508"/>
      <c r="AM108" s="508"/>
      <c r="AN108" s="509"/>
      <c r="AO108" s="513" t="s">
        <v>36</v>
      </c>
      <c r="AP108" s="508"/>
      <c r="AQ108" s="508"/>
      <c r="AR108" s="515"/>
    </row>
    <row r="109" spans="3:44" ht="18" customHeight="1">
      <c r="C109" s="510"/>
      <c r="D109" s="511"/>
      <c r="E109" s="512"/>
      <c r="F109" s="514"/>
      <c r="G109" s="511"/>
      <c r="H109" s="511"/>
      <c r="I109" s="511"/>
      <c r="J109" s="511"/>
      <c r="K109" s="511"/>
      <c r="L109" s="511"/>
      <c r="M109" s="511"/>
      <c r="N109" s="511"/>
      <c r="O109" s="511"/>
      <c r="P109" s="511"/>
      <c r="Q109" s="511"/>
      <c r="R109" s="511"/>
      <c r="S109" s="511"/>
      <c r="T109" s="511"/>
      <c r="U109" s="511"/>
      <c r="V109" s="511"/>
      <c r="W109" s="511"/>
      <c r="X109" s="511"/>
      <c r="Y109" s="511"/>
      <c r="Z109" s="511"/>
      <c r="AA109" s="511"/>
      <c r="AB109" s="512"/>
      <c r="AC109" s="514"/>
      <c r="AD109" s="511"/>
      <c r="AE109" s="511"/>
      <c r="AF109" s="512"/>
      <c r="AG109" s="514"/>
      <c r="AH109" s="511"/>
      <c r="AI109" s="511"/>
      <c r="AJ109" s="512"/>
      <c r="AK109" s="514"/>
      <c r="AL109" s="511"/>
      <c r="AM109" s="511"/>
      <c r="AN109" s="512"/>
      <c r="AO109" s="514"/>
      <c r="AP109" s="511"/>
      <c r="AQ109" s="511"/>
      <c r="AR109" s="516"/>
    </row>
    <row r="110" spans="3:44" ht="18" customHeight="1">
      <c r="C110" s="477" t="s">
        <v>641</v>
      </c>
      <c r="D110" s="478"/>
      <c r="E110" s="479"/>
      <c r="F110" s="517" t="s">
        <v>365</v>
      </c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9"/>
      <c r="AC110" s="520" t="s">
        <v>98</v>
      </c>
      <c r="AD110" s="521"/>
      <c r="AE110" s="521"/>
      <c r="AF110" s="522"/>
      <c r="AG110" s="523">
        <f>TRUNC(301.73/1.2031,2)</f>
        <v>250.79</v>
      </c>
      <c r="AH110" s="524"/>
      <c r="AI110" s="524"/>
      <c r="AJ110" s="525"/>
      <c r="AK110" s="473">
        <v>4.7E-2</v>
      </c>
      <c r="AL110" s="474"/>
      <c r="AM110" s="474"/>
      <c r="AN110" s="475"/>
      <c r="AO110" s="470">
        <f>ROUND(AG110*AK110,2)</f>
        <v>11.79</v>
      </c>
      <c r="AP110" s="471"/>
      <c r="AQ110" s="471"/>
      <c r="AR110" s="476"/>
    </row>
    <row r="111" spans="3:44" ht="18" customHeight="1">
      <c r="C111" s="477" t="s">
        <v>642</v>
      </c>
      <c r="D111" s="478"/>
      <c r="E111" s="479"/>
      <c r="F111" s="517" t="s">
        <v>320</v>
      </c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9"/>
      <c r="AC111" s="520" t="s">
        <v>98</v>
      </c>
      <c r="AD111" s="521"/>
      <c r="AE111" s="521"/>
      <c r="AF111" s="522"/>
      <c r="AG111" s="523">
        <f>TRUNC(373.21/1.2031,2)</f>
        <v>310.2</v>
      </c>
      <c r="AH111" s="524"/>
      <c r="AI111" s="524"/>
      <c r="AJ111" s="525"/>
      <c r="AK111" s="473">
        <v>1.3959999999999999</v>
      </c>
      <c r="AL111" s="474"/>
      <c r="AM111" s="474"/>
      <c r="AN111" s="475"/>
      <c r="AO111" s="470">
        <f>ROUND(AG111*AK111,2)</f>
        <v>433.04</v>
      </c>
      <c r="AP111" s="471"/>
      <c r="AQ111" s="471"/>
      <c r="AR111" s="476"/>
    </row>
    <row r="112" spans="3:44" ht="18" customHeight="1">
      <c r="C112" s="477" t="s">
        <v>643</v>
      </c>
      <c r="D112" s="478"/>
      <c r="E112" s="479"/>
      <c r="F112" s="517" t="s">
        <v>321</v>
      </c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9"/>
      <c r="AC112" s="520" t="s">
        <v>138</v>
      </c>
      <c r="AD112" s="521"/>
      <c r="AE112" s="521"/>
      <c r="AF112" s="522"/>
      <c r="AG112" s="523">
        <f>TRUNC(43.8/1.2031,2)</f>
        <v>36.4</v>
      </c>
      <c r="AH112" s="524"/>
      <c r="AI112" s="524"/>
      <c r="AJ112" s="525"/>
      <c r="AK112" s="473">
        <v>13.56</v>
      </c>
      <c r="AL112" s="474"/>
      <c r="AM112" s="474"/>
      <c r="AN112" s="475"/>
      <c r="AO112" s="470">
        <f>ROUND(AG112*AK112,2)</f>
        <v>493.58</v>
      </c>
      <c r="AP112" s="471"/>
      <c r="AQ112" s="471"/>
      <c r="AR112" s="476"/>
    </row>
    <row r="113" spans="3:44" ht="18" customHeight="1">
      <c r="C113" s="477" t="s">
        <v>366</v>
      </c>
      <c r="D113" s="478"/>
      <c r="E113" s="479"/>
      <c r="F113" s="517" t="s">
        <v>367</v>
      </c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9"/>
      <c r="AC113" s="520" t="s">
        <v>89</v>
      </c>
      <c r="AD113" s="521"/>
      <c r="AE113" s="521"/>
      <c r="AF113" s="522"/>
      <c r="AG113" s="523">
        <f>TRUNC(175.93/1.2031,2)</f>
        <v>146.22999999999999</v>
      </c>
      <c r="AH113" s="524"/>
      <c r="AI113" s="524"/>
      <c r="AJ113" s="525"/>
      <c r="AK113" s="473">
        <v>1</v>
      </c>
      <c r="AL113" s="474"/>
      <c r="AM113" s="474"/>
      <c r="AN113" s="475"/>
      <c r="AO113" s="470">
        <f>ROUND(AG113*AK113,2)</f>
        <v>146.22999999999999</v>
      </c>
      <c r="AP113" s="471"/>
      <c r="AQ113" s="471"/>
      <c r="AR113" s="476"/>
    </row>
    <row r="114" spans="3:44" ht="18" customHeight="1">
      <c r="C114" s="477"/>
      <c r="D114" s="478"/>
      <c r="E114" s="479"/>
      <c r="F114" s="517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9"/>
      <c r="AC114" s="520"/>
      <c r="AD114" s="521"/>
      <c r="AE114" s="521"/>
      <c r="AF114" s="522"/>
      <c r="AG114" s="523"/>
      <c r="AH114" s="524"/>
      <c r="AI114" s="524"/>
      <c r="AJ114" s="525"/>
      <c r="AK114" s="473"/>
      <c r="AL114" s="474"/>
      <c r="AM114" s="474"/>
      <c r="AN114" s="475"/>
      <c r="AO114" s="470"/>
      <c r="AP114" s="471"/>
      <c r="AQ114" s="471"/>
      <c r="AR114" s="476"/>
    </row>
    <row r="115" spans="3:44" ht="18" customHeight="1">
      <c r="C115" s="477"/>
      <c r="D115" s="478"/>
      <c r="E115" s="479"/>
      <c r="F115" s="517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9"/>
      <c r="AC115" s="520"/>
      <c r="AD115" s="521"/>
      <c r="AE115" s="521"/>
      <c r="AF115" s="522"/>
      <c r="AG115" s="523"/>
      <c r="AH115" s="524"/>
      <c r="AI115" s="524"/>
      <c r="AJ115" s="525"/>
      <c r="AK115" s="473"/>
      <c r="AL115" s="474"/>
      <c r="AM115" s="474"/>
      <c r="AN115" s="475"/>
      <c r="AO115" s="470"/>
      <c r="AP115" s="471"/>
      <c r="AQ115" s="471"/>
      <c r="AR115" s="476"/>
    </row>
    <row r="116" spans="3:44" ht="18" customHeight="1">
      <c r="C116" s="477"/>
      <c r="D116" s="478"/>
      <c r="E116" s="479"/>
      <c r="F116" s="517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  <c r="AA116" s="518"/>
      <c r="AB116" s="519"/>
      <c r="AC116" s="520"/>
      <c r="AD116" s="521"/>
      <c r="AE116" s="521"/>
      <c r="AF116" s="522"/>
      <c r="AG116" s="523"/>
      <c r="AH116" s="524"/>
      <c r="AI116" s="524"/>
      <c r="AJ116" s="525"/>
      <c r="AK116" s="473"/>
      <c r="AL116" s="474"/>
      <c r="AM116" s="474"/>
      <c r="AN116" s="475"/>
      <c r="AO116" s="470"/>
      <c r="AP116" s="471"/>
      <c r="AQ116" s="471"/>
      <c r="AR116" s="476"/>
    </row>
    <row r="117" spans="3:44" ht="18" customHeight="1">
      <c r="C117" s="477"/>
      <c r="D117" s="478"/>
      <c r="E117" s="479"/>
      <c r="F117" s="517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  <c r="AA117" s="518"/>
      <c r="AB117" s="519"/>
      <c r="AC117" s="520"/>
      <c r="AD117" s="521"/>
      <c r="AE117" s="521"/>
      <c r="AF117" s="522"/>
      <c r="AG117" s="523"/>
      <c r="AH117" s="524"/>
      <c r="AI117" s="524"/>
      <c r="AJ117" s="525"/>
      <c r="AK117" s="473"/>
      <c r="AL117" s="474"/>
      <c r="AM117" s="474"/>
      <c r="AN117" s="475"/>
      <c r="AO117" s="470"/>
      <c r="AP117" s="471"/>
      <c r="AQ117" s="471"/>
      <c r="AR117" s="476"/>
    </row>
    <row r="118" spans="3:44" ht="18" customHeight="1">
      <c r="C118" s="448"/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49"/>
      <c r="U118" s="449"/>
      <c r="V118" s="449"/>
      <c r="W118" s="449"/>
      <c r="X118" s="449"/>
      <c r="Y118" s="450" t="s">
        <v>37</v>
      </c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450"/>
      <c r="AL118" s="450"/>
      <c r="AM118" s="450"/>
      <c r="AN118" s="451"/>
      <c r="AO118" s="452">
        <f>SUM(AO110:AR117)</f>
        <v>1084.6400000000001</v>
      </c>
      <c r="AP118" s="453"/>
      <c r="AQ118" s="453"/>
      <c r="AR118" s="454"/>
    </row>
    <row r="120" spans="3:44" ht="18" customHeight="1">
      <c r="C120" s="507" t="s">
        <v>2</v>
      </c>
      <c r="D120" s="508"/>
      <c r="E120" s="509"/>
      <c r="F120" s="513" t="s">
        <v>38</v>
      </c>
      <c r="G120" s="508"/>
      <c r="H120" s="508"/>
      <c r="I120" s="508"/>
      <c r="J120" s="508"/>
      <c r="K120" s="508"/>
      <c r="L120" s="508"/>
      <c r="M120" s="508"/>
      <c r="N120" s="508"/>
      <c r="O120" s="508"/>
      <c r="P120" s="508"/>
      <c r="Q120" s="508"/>
      <c r="R120" s="509"/>
      <c r="S120" s="513" t="s">
        <v>39</v>
      </c>
      <c r="T120" s="508"/>
      <c r="U120" s="509"/>
      <c r="V120" s="513" t="s">
        <v>40</v>
      </c>
      <c r="W120" s="508"/>
      <c r="X120" s="509"/>
      <c r="Y120" s="513" t="s">
        <v>41</v>
      </c>
      <c r="Z120" s="508"/>
      <c r="AA120" s="508"/>
      <c r="AB120" s="508"/>
      <c r="AC120" s="508"/>
      <c r="AD120" s="509"/>
      <c r="AE120" s="513" t="s">
        <v>42</v>
      </c>
      <c r="AF120" s="508"/>
      <c r="AG120" s="509"/>
      <c r="AH120" s="513" t="s">
        <v>43</v>
      </c>
      <c r="AI120" s="508"/>
      <c r="AJ120" s="509"/>
      <c r="AK120" s="513" t="s">
        <v>35</v>
      </c>
      <c r="AL120" s="508"/>
      <c r="AM120" s="508"/>
      <c r="AN120" s="509"/>
      <c r="AO120" s="513" t="s">
        <v>36</v>
      </c>
      <c r="AP120" s="508"/>
      <c r="AQ120" s="508"/>
      <c r="AR120" s="515"/>
    </row>
    <row r="121" spans="3:44" ht="18" customHeight="1">
      <c r="C121" s="510"/>
      <c r="D121" s="511"/>
      <c r="E121" s="512"/>
      <c r="F121" s="514"/>
      <c r="G121" s="511"/>
      <c r="H121" s="511"/>
      <c r="I121" s="511"/>
      <c r="J121" s="511"/>
      <c r="K121" s="511"/>
      <c r="L121" s="511"/>
      <c r="M121" s="511"/>
      <c r="N121" s="511"/>
      <c r="O121" s="511"/>
      <c r="P121" s="511"/>
      <c r="Q121" s="511"/>
      <c r="R121" s="512"/>
      <c r="S121" s="514"/>
      <c r="T121" s="511"/>
      <c r="U121" s="512"/>
      <c r="V121" s="514"/>
      <c r="W121" s="511"/>
      <c r="X121" s="512"/>
      <c r="Y121" s="514"/>
      <c r="Z121" s="511"/>
      <c r="AA121" s="511"/>
      <c r="AB121" s="511"/>
      <c r="AC121" s="511"/>
      <c r="AD121" s="512"/>
      <c r="AE121" s="514"/>
      <c r="AF121" s="511"/>
      <c r="AG121" s="512"/>
      <c r="AH121" s="514"/>
      <c r="AI121" s="511"/>
      <c r="AJ121" s="512"/>
      <c r="AK121" s="514"/>
      <c r="AL121" s="511"/>
      <c r="AM121" s="511"/>
      <c r="AN121" s="512"/>
      <c r="AO121" s="514"/>
      <c r="AP121" s="511"/>
      <c r="AQ121" s="511"/>
      <c r="AR121" s="516"/>
    </row>
    <row r="122" spans="3:44" ht="18" customHeight="1">
      <c r="C122" s="489"/>
      <c r="D122" s="490"/>
      <c r="E122" s="491"/>
      <c r="F122" s="492"/>
      <c r="G122" s="492"/>
      <c r="H122" s="492"/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3"/>
      <c r="T122" s="494"/>
      <c r="U122" s="495"/>
      <c r="V122" s="493"/>
      <c r="W122" s="494"/>
      <c r="X122" s="495"/>
      <c r="Y122" s="496"/>
      <c r="Z122" s="497"/>
      <c r="AA122" s="497"/>
      <c r="AB122" s="497"/>
      <c r="AC122" s="497"/>
      <c r="AD122" s="498"/>
      <c r="AE122" s="499"/>
      <c r="AF122" s="499"/>
      <c r="AG122" s="499"/>
      <c r="AH122" s="500"/>
      <c r="AI122" s="501"/>
      <c r="AJ122" s="502"/>
      <c r="AK122" s="503"/>
      <c r="AL122" s="504"/>
      <c r="AM122" s="504"/>
      <c r="AN122" s="505"/>
      <c r="AO122" s="500"/>
      <c r="AP122" s="501"/>
      <c r="AQ122" s="501"/>
      <c r="AR122" s="506"/>
    </row>
    <row r="123" spans="3:44" ht="18" customHeight="1">
      <c r="C123" s="477"/>
      <c r="D123" s="478"/>
      <c r="E123" s="479"/>
      <c r="F123" s="480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2"/>
      <c r="S123" s="483"/>
      <c r="T123" s="484"/>
      <c r="U123" s="485"/>
      <c r="V123" s="483"/>
      <c r="W123" s="484"/>
      <c r="X123" s="485"/>
      <c r="Y123" s="486"/>
      <c r="Z123" s="487"/>
      <c r="AA123" s="487"/>
      <c r="AB123" s="487"/>
      <c r="AC123" s="487"/>
      <c r="AD123" s="488"/>
      <c r="AE123" s="470"/>
      <c r="AF123" s="471"/>
      <c r="AG123" s="472"/>
      <c r="AH123" s="470"/>
      <c r="AI123" s="471"/>
      <c r="AJ123" s="472"/>
      <c r="AK123" s="473"/>
      <c r="AL123" s="474"/>
      <c r="AM123" s="474"/>
      <c r="AN123" s="475"/>
      <c r="AO123" s="470">
        <f t="shared" ref="AO123:AO129" si="1">ROUND(AE123*AH123*AK123,2)</f>
        <v>0</v>
      </c>
      <c r="AP123" s="471"/>
      <c r="AQ123" s="471"/>
      <c r="AR123" s="476"/>
    </row>
    <row r="124" spans="3:44" ht="18" customHeight="1">
      <c r="C124" s="477"/>
      <c r="D124" s="478"/>
      <c r="E124" s="479"/>
      <c r="F124" s="480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2"/>
      <c r="S124" s="483"/>
      <c r="T124" s="484"/>
      <c r="U124" s="485"/>
      <c r="V124" s="483"/>
      <c r="W124" s="484"/>
      <c r="X124" s="485"/>
      <c r="Y124" s="486"/>
      <c r="Z124" s="487"/>
      <c r="AA124" s="487"/>
      <c r="AB124" s="487"/>
      <c r="AC124" s="487"/>
      <c r="AD124" s="488"/>
      <c r="AE124" s="470"/>
      <c r="AF124" s="471"/>
      <c r="AG124" s="472"/>
      <c r="AH124" s="470"/>
      <c r="AI124" s="471"/>
      <c r="AJ124" s="472"/>
      <c r="AK124" s="473"/>
      <c r="AL124" s="474"/>
      <c r="AM124" s="474"/>
      <c r="AN124" s="475"/>
      <c r="AO124" s="470">
        <f t="shared" si="1"/>
        <v>0</v>
      </c>
      <c r="AP124" s="471"/>
      <c r="AQ124" s="471"/>
      <c r="AR124" s="476"/>
    </row>
    <row r="125" spans="3:44" ht="18" customHeight="1">
      <c r="C125" s="477"/>
      <c r="D125" s="478"/>
      <c r="E125" s="479"/>
      <c r="F125" s="480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2"/>
      <c r="S125" s="483"/>
      <c r="T125" s="484"/>
      <c r="U125" s="485"/>
      <c r="V125" s="483"/>
      <c r="W125" s="484"/>
      <c r="X125" s="485"/>
      <c r="Y125" s="486"/>
      <c r="Z125" s="487"/>
      <c r="AA125" s="487"/>
      <c r="AB125" s="487"/>
      <c r="AC125" s="487"/>
      <c r="AD125" s="488"/>
      <c r="AE125" s="470"/>
      <c r="AF125" s="471"/>
      <c r="AG125" s="472"/>
      <c r="AH125" s="470"/>
      <c r="AI125" s="471"/>
      <c r="AJ125" s="472"/>
      <c r="AK125" s="473"/>
      <c r="AL125" s="474"/>
      <c r="AM125" s="474"/>
      <c r="AN125" s="475"/>
      <c r="AO125" s="470">
        <f t="shared" si="1"/>
        <v>0</v>
      </c>
      <c r="AP125" s="471"/>
      <c r="AQ125" s="471"/>
      <c r="AR125" s="476"/>
    </row>
    <row r="126" spans="3:44" ht="18" customHeight="1">
      <c r="C126" s="477"/>
      <c r="D126" s="478"/>
      <c r="E126" s="479"/>
      <c r="F126" s="480"/>
      <c r="G126" s="481"/>
      <c r="H126" s="481"/>
      <c r="I126" s="481"/>
      <c r="J126" s="481"/>
      <c r="K126" s="481"/>
      <c r="L126" s="481"/>
      <c r="M126" s="481"/>
      <c r="N126" s="481"/>
      <c r="O126" s="481"/>
      <c r="P126" s="481"/>
      <c r="Q126" s="481"/>
      <c r="R126" s="482"/>
      <c r="S126" s="483"/>
      <c r="T126" s="484"/>
      <c r="U126" s="485"/>
      <c r="V126" s="483"/>
      <c r="W126" s="484"/>
      <c r="X126" s="485"/>
      <c r="Y126" s="486"/>
      <c r="Z126" s="487"/>
      <c r="AA126" s="487"/>
      <c r="AB126" s="487"/>
      <c r="AC126" s="487"/>
      <c r="AD126" s="488"/>
      <c r="AE126" s="470"/>
      <c r="AF126" s="471"/>
      <c r="AG126" s="472"/>
      <c r="AH126" s="470"/>
      <c r="AI126" s="471"/>
      <c r="AJ126" s="472"/>
      <c r="AK126" s="473"/>
      <c r="AL126" s="474"/>
      <c r="AM126" s="474"/>
      <c r="AN126" s="475"/>
      <c r="AO126" s="470">
        <f t="shared" si="1"/>
        <v>0</v>
      </c>
      <c r="AP126" s="471"/>
      <c r="AQ126" s="471"/>
      <c r="AR126" s="476"/>
    </row>
    <row r="127" spans="3:44" ht="18" customHeight="1">
      <c r="C127" s="477"/>
      <c r="D127" s="478"/>
      <c r="E127" s="479"/>
      <c r="F127" s="480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2"/>
      <c r="S127" s="483"/>
      <c r="T127" s="484"/>
      <c r="U127" s="485"/>
      <c r="V127" s="483"/>
      <c r="W127" s="484"/>
      <c r="X127" s="485"/>
      <c r="Y127" s="486"/>
      <c r="Z127" s="487"/>
      <c r="AA127" s="487"/>
      <c r="AB127" s="487"/>
      <c r="AC127" s="487"/>
      <c r="AD127" s="488"/>
      <c r="AE127" s="470"/>
      <c r="AF127" s="471"/>
      <c r="AG127" s="472"/>
      <c r="AH127" s="470"/>
      <c r="AI127" s="471"/>
      <c r="AJ127" s="472"/>
      <c r="AK127" s="473"/>
      <c r="AL127" s="474"/>
      <c r="AM127" s="474"/>
      <c r="AN127" s="475"/>
      <c r="AO127" s="470">
        <f t="shared" si="1"/>
        <v>0</v>
      </c>
      <c r="AP127" s="471"/>
      <c r="AQ127" s="471"/>
      <c r="AR127" s="476"/>
    </row>
    <row r="128" spans="3:44" ht="18" customHeight="1">
      <c r="C128" s="477"/>
      <c r="D128" s="478"/>
      <c r="E128" s="479"/>
      <c r="F128" s="480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2"/>
      <c r="S128" s="483"/>
      <c r="T128" s="484"/>
      <c r="U128" s="485"/>
      <c r="V128" s="483"/>
      <c r="W128" s="484"/>
      <c r="X128" s="485"/>
      <c r="Y128" s="486"/>
      <c r="Z128" s="487"/>
      <c r="AA128" s="487"/>
      <c r="AB128" s="487"/>
      <c r="AC128" s="487"/>
      <c r="AD128" s="488"/>
      <c r="AE128" s="470"/>
      <c r="AF128" s="471"/>
      <c r="AG128" s="472"/>
      <c r="AH128" s="470"/>
      <c r="AI128" s="471"/>
      <c r="AJ128" s="472"/>
      <c r="AK128" s="473"/>
      <c r="AL128" s="474"/>
      <c r="AM128" s="474"/>
      <c r="AN128" s="475"/>
      <c r="AO128" s="470">
        <f t="shared" si="1"/>
        <v>0</v>
      </c>
      <c r="AP128" s="471"/>
      <c r="AQ128" s="471"/>
      <c r="AR128" s="476"/>
    </row>
    <row r="129" spans="1:44" ht="18" customHeight="1">
      <c r="C129" s="477"/>
      <c r="D129" s="478"/>
      <c r="E129" s="479"/>
      <c r="F129" s="480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2"/>
      <c r="S129" s="483"/>
      <c r="T129" s="484"/>
      <c r="U129" s="485"/>
      <c r="V129" s="483"/>
      <c r="W129" s="484"/>
      <c r="X129" s="485"/>
      <c r="Y129" s="486"/>
      <c r="Z129" s="487"/>
      <c r="AA129" s="487"/>
      <c r="AB129" s="487"/>
      <c r="AC129" s="487"/>
      <c r="AD129" s="488"/>
      <c r="AE129" s="470"/>
      <c r="AF129" s="471"/>
      <c r="AG129" s="472"/>
      <c r="AH129" s="470"/>
      <c r="AI129" s="471"/>
      <c r="AJ129" s="472"/>
      <c r="AK129" s="473"/>
      <c r="AL129" s="474"/>
      <c r="AM129" s="474"/>
      <c r="AN129" s="475"/>
      <c r="AO129" s="470">
        <f t="shared" si="1"/>
        <v>0</v>
      </c>
      <c r="AP129" s="471"/>
      <c r="AQ129" s="471"/>
      <c r="AR129" s="476"/>
    </row>
    <row r="130" spans="1:44" ht="18" customHeight="1">
      <c r="C130" s="448"/>
      <c r="D130" s="449"/>
      <c r="E130" s="449"/>
      <c r="F130" s="449"/>
      <c r="G130" s="449"/>
      <c r="H130" s="449"/>
      <c r="I130" s="449"/>
      <c r="J130" s="449"/>
      <c r="K130" s="449"/>
      <c r="L130" s="449"/>
      <c r="M130" s="449"/>
      <c r="N130" s="449"/>
      <c r="O130" s="449"/>
      <c r="P130" s="449"/>
      <c r="Q130" s="449"/>
      <c r="R130" s="449"/>
      <c r="S130" s="449"/>
      <c r="T130" s="449"/>
      <c r="U130" s="449"/>
      <c r="V130" s="449"/>
      <c r="W130" s="449"/>
      <c r="X130" s="449"/>
      <c r="Y130" s="450" t="s">
        <v>44</v>
      </c>
      <c r="Z130" s="450"/>
      <c r="AA130" s="450"/>
      <c r="AB130" s="450"/>
      <c r="AC130" s="450"/>
      <c r="AD130" s="450"/>
      <c r="AE130" s="450"/>
      <c r="AF130" s="450"/>
      <c r="AG130" s="450"/>
      <c r="AH130" s="450"/>
      <c r="AI130" s="450"/>
      <c r="AJ130" s="450"/>
      <c r="AK130" s="450"/>
      <c r="AL130" s="450"/>
      <c r="AM130" s="450"/>
      <c r="AN130" s="451"/>
      <c r="AO130" s="452">
        <f>SUM(AO122:AR129)</f>
        <v>0</v>
      </c>
      <c r="AP130" s="453"/>
      <c r="AQ130" s="453"/>
      <c r="AR130" s="454"/>
    </row>
    <row r="132" spans="1:44" ht="18" customHeight="1">
      <c r="C132" s="455"/>
      <c r="D132" s="455"/>
      <c r="E132" s="455"/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6"/>
      <c r="Y132" s="457" t="s">
        <v>45</v>
      </c>
      <c r="Z132" s="458"/>
      <c r="AA132" s="458"/>
      <c r="AB132" s="458"/>
      <c r="AC132" s="458"/>
      <c r="AD132" s="458"/>
      <c r="AE132" s="458"/>
      <c r="AF132" s="458"/>
      <c r="AG132" s="458"/>
      <c r="AH132" s="458"/>
      <c r="AI132" s="458"/>
      <c r="AJ132" s="458"/>
      <c r="AK132" s="458"/>
      <c r="AL132" s="458"/>
      <c r="AM132" s="458"/>
      <c r="AN132" s="459"/>
      <c r="AO132" s="460">
        <f>AO106+AO118+AO130</f>
        <v>1140.0400000000002</v>
      </c>
      <c r="AP132" s="461"/>
      <c r="AQ132" s="461"/>
      <c r="AR132" s="462"/>
    </row>
    <row r="133" spans="1:44" ht="18" customHeight="1">
      <c r="C133" s="455"/>
      <c r="D133" s="455"/>
      <c r="E133" s="455"/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6"/>
      <c r="Y133" s="463" t="s">
        <v>46</v>
      </c>
      <c r="Z133" s="464"/>
      <c r="AA133" s="464"/>
      <c r="AB133" s="464"/>
      <c r="AC133" s="464"/>
      <c r="AD133" s="464"/>
      <c r="AE133" s="464"/>
      <c r="AF133" s="464"/>
      <c r="AG133" s="464"/>
      <c r="AH133" s="465">
        <v>0.2031</v>
      </c>
      <c r="AI133" s="465"/>
      <c r="AJ133" s="465"/>
      <c r="AK133" s="465"/>
      <c r="AL133" s="465"/>
      <c r="AM133" s="465"/>
      <c r="AN133" s="466"/>
      <c r="AO133" s="467">
        <f>ROUND(AO132*AH133,2)</f>
        <v>231.54</v>
      </c>
      <c r="AP133" s="468"/>
      <c r="AQ133" s="468"/>
      <c r="AR133" s="469"/>
    </row>
    <row r="134" spans="1:44" ht="18" customHeight="1">
      <c r="A134" s="437" t="s">
        <v>372</v>
      </c>
      <c r="B134" s="437"/>
      <c r="C134" s="455"/>
      <c r="D134" s="455"/>
      <c r="E134" s="455"/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6"/>
      <c r="Y134" s="438" t="s">
        <v>47</v>
      </c>
      <c r="Z134" s="439"/>
      <c r="AA134" s="439"/>
      <c r="AB134" s="439"/>
      <c r="AC134" s="439"/>
      <c r="AD134" s="439"/>
      <c r="AE134" s="439"/>
      <c r="AF134" s="439"/>
      <c r="AG134" s="439"/>
      <c r="AH134" s="439"/>
      <c r="AI134" s="439"/>
      <c r="AJ134" s="439"/>
      <c r="AK134" s="439"/>
      <c r="AL134" s="439"/>
      <c r="AM134" s="439"/>
      <c r="AN134" s="440"/>
      <c r="AO134" s="441">
        <f>SUM(AO132:AR133)</f>
        <v>1371.5800000000002</v>
      </c>
      <c r="AP134" s="442"/>
      <c r="AQ134" s="442"/>
      <c r="AR134" s="443"/>
    </row>
    <row r="136" spans="1:44" ht="18" customHeight="1">
      <c r="C136" s="444" t="s">
        <v>48</v>
      </c>
      <c r="D136" s="445"/>
      <c r="E136" s="445"/>
      <c r="F136" s="445"/>
      <c r="G136" s="445"/>
      <c r="H136" s="445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  <c r="AA136" s="446"/>
      <c r="AB136" s="446"/>
      <c r="AC136" s="446"/>
      <c r="AD136" s="446"/>
      <c r="AE136" s="446"/>
      <c r="AF136" s="446"/>
      <c r="AG136" s="446"/>
      <c r="AH136" s="446"/>
      <c r="AI136" s="446"/>
      <c r="AJ136" s="446"/>
      <c r="AK136" s="446"/>
      <c r="AL136" s="446"/>
      <c r="AM136" s="446"/>
      <c r="AN136" s="446"/>
      <c r="AO136" s="446"/>
      <c r="AP136" s="446"/>
      <c r="AQ136" s="446"/>
      <c r="AR136" s="447"/>
    </row>
    <row r="137" spans="1:44" ht="18" customHeight="1">
      <c r="C137" s="433"/>
      <c r="D137" s="434"/>
      <c r="E137" s="434"/>
      <c r="F137" s="434"/>
      <c r="G137" s="434"/>
      <c r="H137" s="434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6"/>
    </row>
    <row r="138" spans="1:44" ht="18" customHeight="1">
      <c r="C138" s="433"/>
      <c r="D138" s="434"/>
      <c r="E138" s="434"/>
      <c r="F138" s="434"/>
      <c r="G138" s="434"/>
      <c r="H138" s="434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/>
      <c r="AO138" s="435"/>
      <c r="AP138" s="435"/>
      <c r="AQ138" s="435"/>
      <c r="AR138" s="436"/>
    </row>
    <row r="139" spans="1:44" ht="18" customHeight="1">
      <c r="C139" s="433"/>
      <c r="D139" s="434"/>
      <c r="E139" s="434"/>
      <c r="F139" s="434"/>
      <c r="G139" s="434"/>
      <c r="H139" s="434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/>
      <c r="AO139" s="435"/>
      <c r="AP139" s="435"/>
      <c r="AQ139" s="435"/>
      <c r="AR139" s="436"/>
    </row>
    <row r="140" spans="1:44" ht="18" customHeight="1">
      <c r="C140" s="433"/>
      <c r="D140" s="434"/>
      <c r="E140" s="434"/>
      <c r="F140" s="434"/>
      <c r="G140" s="434"/>
      <c r="H140" s="434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/>
      <c r="AO140" s="435"/>
      <c r="AP140" s="435"/>
      <c r="AQ140" s="435"/>
      <c r="AR140" s="436"/>
    </row>
    <row r="141" spans="1:44" ht="18" customHeight="1">
      <c r="C141" s="409"/>
      <c r="D141" s="410"/>
      <c r="E141" s="410"/>
      <c r="F141" s="410"/>
      <c r="G141" s="410"/>
      <c r="H141" s="410"/>
      <c r="I141" s="411"/>
      <c r="J141" s="411"/>
      <c r="K141" s="411"/>
      <c r="L141" s="411"/>
      <c r="M141" s="411"/>
      <c r="N141" s="411"/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  <c r="AN141" s="411"/>
      <c r="AO141" s="411"/>
      <c r="AP141" s="411"/>
      <c r="AQ141" s="411"/>
      <c r="AR141" s="412"/>
    </row>
    <row r="143" spans="1:44" ht="18" customHeight="1">
      <c r="C143" s="413" t="s">
        <v>49</v>
      </c>
      <c r="D143" s="414"/>
      <c r="E143" s="414"/>
      <c r="F143" s="414"/>
      <c r="G143" s="414"/>
      <c r="H143" s="414"/>
      <c r="I143" s="414"/>
      <c r="J143" s="414"/>
      <c r="K143" s="414"/>
      <c r="L143" s="414"/>
      <c r="M143" s="414"/>
      <c r="N143" s="414"/>
      <c r="O143" s="414"/>
      <c r="P143" s="414"/>
      <c r="Q143" s="414"/>
      <c r="R143" s="414"/>
      <c r="S143" s="414"/>
      <c r="T143" s="414"/>
      <c r="U143" s="414"/>
      <c r="V143" s="414"/>
      <c r="W143" s="414"/>
      <c r="X143" s="414"/>
      <c r="Y143" s="414"/>
      <c r="Z143" s="414"/>
      <c r="AA143" s="415"/>
      <c r="AB143" s="416" t="str">
        <f>[6]C.UNIT.SERV.!$E$5</f>
        <v>DATA-BASE:      MAIO/2011/PR</v>
      </c>
      <c r="AC143" s="417"/>
      <c r="AD143" s="417"/>
      <c r="AE143" s="417"/>
      <c r="AF143" s="417"/>
      <c r="AG143" s="417"/>
      <c r="AH143" s="417"/>
      <c r="AI143" s="418"/>
      <c r="AJ143" s="416"/>
      <c r="AK143" s="417"/>
      <c r="AL143" s="417"/>
      <c r="AM143" s="417"/>
      <c r="AN143" s="417"/>
      <c r="AO143" s="417"/>
      <c r="AP143" s="417"/>
      <c r="AQ143" s="417"/>
      <c r="AR143" s="425"/>
    </row>
    <row r="144" spans="1:44" ht="18" customHeight="1">
      <c r="C144" s="428" t="s">
        <v>50</v>
      </c>
      <c r="D144" s="429"/>
      <c r="E144" s="429"/>
      <c r="F144" s="429"/>
      <c r="G144" s="429" t="s">
        <v>114</v>
      </c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  <c r="S144" s="429"/>
      <c r="T144" s="429"/>
      <c r="U144" s="429"/>
      <c r="V144" s="429"/>
      <c r="W144" s="429"/>
      <c r="X144" s="429"/>
      <c r="Y144" s="429"/>
      <c r="Z144" s="429"/>
      <c r="AA144" s="430"/>
      <c r="AB144" s="419"/>
      <c r="AC144" s="420"/>
      <c r="AD144" s="420"/>
      <c r="AE144" s="420"/>
      <c r="AF144" s="420"/>
      <c r="AG144" s="420"/>
      <c r="AH144" s="420"/>
      <c r="AI144" s="421"/>
      <c r="AJ144" s="419"/>
      <c r="AK144" s="420"/>
      <c r="AL144" s="420"/>
      <c r="AM144" s="420"/>
      <c r="AN144" s="420"/>
      <c r="AO144" s="420"/>
      <c r="AP144" s="420"/>
      <c r="AQ144" s="420"/>
      <c r="AR144" s="426"/>
    </row>
    <row r="145" spans="3:44" ht="18" customHeight="1">
      <c r="C145" s="428" t="s">
        <v>51</v>
      </c>
      <c r="D145" s="429"/>
      <c r="E145" s="429"/>
      <c r="F145" s="429"/>
      <c r="G145" s="429"/>
      <c r="H145" s="429"/>
      <c r="I145" s="429"/>
      <c r="J145" s="429"/>
      <c r="K145" s="429"/>
      <c r="L145" s="429"/>
      <c r="M145" s="429"/>
      <c r="N145" s="429"/>
      <c r="O145" s="429"/>
      <c r="P145" s="429"/>
      <c r="Q145" s="429"/>
      <c r="R145" s="429"/>
      <c r="S145" s="429"/>
      <c r="T145" s="429"/>
      <c r="U145" s="429"/>
      <c r="V145" s="429"/>
      <c r="W145" s="429"/>
      <c r="X145" s="429"/>
      <c r="Y145" s="429"/>
      <c r="Z145" s="429"/>
      <c r="AA145" s="430"/>
      <c r="AB145" s="419"/>
      <c r="AC145" s="420"/>
      <c r="AD145" s="420"/>
      <c r="AE145" s="420"/>
      <c r="AF145" s="420"/>
      <c r="AG145" s="420"/>
      <c r="AH145" s="420"/>
      <c r="AI145" s="421"/>
      <c r="AJ145" s="419"/>
      <c r="AK145" s="420"/>
      <c r="AL145" s="420"/>
      <c r="AM145" s="420"/>
      <c r="AN145" s="420"/>
      <c r="AO145" s="420"/>
      <c r="AP145" s="420"/>
      <c r="AQ145" s="420"/>
      <c r="AR145" s="426"/>
    </row>
    <row r="146" spans="3:44" ht="18" customHeight="1">
      <c r="C146" s="431"/>
      <c r="D146" s="432"/>
      <c r="E146" s="432"/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22"/>
      <c r="AC146" s="423"/>
      <c r="AD146" s="423"/>
      <c r="AE146" s="423"/>
      <c r="AF146" s="423"/>
      <c r="AG146" s="423"/>
      <c r="AH146" s="423"/>
      <c r="AI146" s="424"/>
      <c r="AJ146" s="422"/>
      <c r="AK146" s="423"/>
      <c r="AL146" s="423"/>
      <c r="AM146" s="423"/>
      <c r="AN146" s="423"/>
      <c r="AO146" s="423"/>
      <c r="AP146" s="423"/>
      <c r="AQ146" s="423"/>
      <c r="AR146" s="427"/>
    </row>
    <row r="148" spans="3:44" ht="18" customHeight="1">
      <c r="C148" s="568" t="s">
        <v>13</v>
      </c>
      <c r="D148" s="569"/>
      <c r="E148" s="569"/>
      <c r="F148" s="569"/>
      <c r="G148" s="569"/>
      <c r="H148" s="569"/>
      <c r="I148" s="569"/>
      <c r="J148" s="569"/>
      <c r="K148" s="569"/>
      <c r="L148" s="569"/>
      <c r="M148" s="569"/>
      <c r="N148" s="569"/>
      <c r="O148" s="569"/>
      <c r="P148" s="569"/>
      <c r="Q148" s="569"/>
      <c r="R148" s="569"/>
      <c r="S148" s="569"/>
      <c r="T148" s="569"/>
      <c r="U148" s="569"/>
      <c r="V148" s="569"/>
      <c r="W148" s="569"/>
      <c r="X148" s="569"/>
      <c r="Y148" s="569"/>
      <c r="Z148" s="569"/>
      <c r="AA148" s="569"/>
      <c r="AB148" s="569"/>
      <c r="AC148" s="569"/>
      <c r="AD148" s="569"/>
      <c r="AE148" s="569"/>
      <c r="AF148" s="569"/>
      <c r="AG148" s="569"/>
      <c r="AH148" s="569"/>
      <c r="AI148" s="569"/>
      <c r="AJ148" s="569"/>
      <c r="AK148" s="569"/>
      <c r="AL148" s="569"/>
      <c r="AM148" s="569"/>
      <c r="AN148" s="569"/>
      <c r="AO148" s="569"/>
      <c r="AP148" s="569"/>
      <c r="AQ148" s="569"/>
      <c r="AR148" s="570"/>
    </row>
    <row r="149" spans="3:44" ht="18" customHeight="1">
      <c r="C149" s="571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  <c r="AO149" s="572"/>
      <c r="AP149" s="572"/>
      <c r="AQ149" s="572"/>
      <c r="AR149" s="573"/>
    </row>
    <row r="150" spans="3:44" ht="18" customHeight="1">
      <c r="C150" s="574" t="s">
        <v>14</v>
      </c>
      <c r="D150" s="575"/>
      <c r="E150" s="575"/>
      <c r="F150" s="575"/>
      <c r="G150" s="578" t="s">
        <v>374</v>
      </c>
      <c r="H150" s="578"/>
      <c r="I150" s="578"/>
      <c r="J150" s="579"/>
      <c r="K150" s="582" t="s">
        <v>15</v>
      </c>
      <c r="L150" s="583"/>
      <c r="M150" s="583"/>
      <c r="N150" s="583"/>
      <c r="O150" s="586" t="s">
        <v>373</v>
      </c>
      <c r="P150" s="586"/>
      <c r="Q150" s="586"/>
      <c r="R150" s="586"/>
      <c r="S150" s="586"/>
      <c r="T150" s="586"/>
      <c r="U150" s="586"/>
      <c r="V150" s="586"/>
      <c r="W150" s="586"/>
      <c r="X150" s="586"/>
      <c r="Y150" s="586"/>
      <c r="Z150" s="586"/>
      <c r="AA150" s="586"/>
      <c r="AB150" s="586"/>
      <c r="AC150" s="586"/>
      <c r="AD150" s="586"/>
      <c r="AE150" s="586"/>
      <c r="AF150" s="586"/>
      <c r="AG150" s="586"/>
      <c r="AH150" s="586"/>
      <c r="AI150" s="586"/>
      <c r="AJ150" s="586"/>
      <c r="AK150" s="587"/>
      <c r="AL150" s="582" t="s">
        <v>16</v>
      </c>
      <c r="AM150" s="583"/>
      <c r="AN150" s="583"/>
      <c r="AO150" s="583"/>
      <c r="AP150" s="590" t="s">
        <v>89</v>
      </c>
      <c r="AQ150" s="590"/>
      <c r="AR150" s="591"/>
    </row>
    <row r="151" spans="3:44" ht="18" customHeight="1">
      <c r="C151" s="576"/>
      <c r="D151" s="577"/>
      <c r="E151" s="577"/>
      <c r="F151" s="577"/>
      <c r="G151" s="580"/>
      <c r="H151" s="580"/>
      <c r="I151" s="580"/>
      <c r="J151" s="581"/>
      <c r="K151" s="584"/>
      <c r="L151" s="585"/>
      <c r="M151" s="585"/>
      <c r="N151" s="585"/>
      <c r="O151" s="588"/>
      <c r="P151" s="588"/>
      <c r="Q151" s="588"/>
      <c r="R151" s="588"/>
      <c r="S151" s="588"/>
      <c r="T151" s="588"/>
      <c r="U151" s="588"/>
      <c r="V151" s="588"/>
      <c r="W151" s="588"/>
      <c r="X151" s="588"/>
      <c r="Y151" s="588"/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9"/>
      <c r="AL151" s="584"/>
      <c r="AM151" s="585"/>
      <c r="AN151" s="585"/>
      <c r="AO151" s="585"/>
      <c r="AP151" s="592"/>
      <c r="AQ151" s="592"/>
      <c r="AR151" s="593"/>
    </row>
    <row r="153" spans="3:44" ht="18" customHeight="1">
      <c r="C153" s="507" t="s">
        <v>2</v>
      </c>
      <c r="D153" s="508"/>
      <c r="E153" s="509"/>
      <c r="F153" s="513" t="s">
        <v>17</v>
      </c>
      <c r="G153" s="508"/>
      <c r="H153" s="508"/>
      <c r="I153" s="508"/>
      <c r="J153" s="508"/>
      <c r="K153" s="508"/>
      <c r="L153" s="508"/>
      <c r="M153" s="508"/>
      <c r="N153" s="508"/>
      <c r="O153" s="508"/>
      <c r="P153" s="508"/>
      <c r="Q153" s="508"/>
      <c r="R153" s="508"/>
      <c r="S153" s="508"/>
      <c r="T153" s="508"/>
      <c r="U153" s="509"/>
      <c r="V153" s="513" t="s">
        <v>100</v>
      </c>
      <c r="W153" s="508"/>
      <c r="X153" s="509"/>
      <c r="Y153" s="594" t="s">
        <v>18</v>
      </c>
      <c r="Z153" s="595"/>
      <c r="AA153" s="595"/>
      <c r="AB153" s="595"/>
      <c r="AC153" s="595"/>
      <c r="AD153" s="595"/>
      <c r="AE153" s="595"/>
      <c r="AF153" s="596"/>
      <c r="AG153" s="594" t="s">
        <v>19</v>
      </c>
      <c r="AH153" s="595"/>
      <c r="AI153" s="595"/>
      <c r="AJ153" s="595"/>
      <c r="AK153" s="595"/>
      <c r="AL153" s="595"/>
      <c r="AM153" s="595"/>
      <c r="AN153" s="596"/>
      <c r="AO153" s="513" t="s">
        <v>20</v>
      </c>
      <c r="AP153" s="508"/>
      <c r="AQ153" s="508"/>
      <c r="AR153" s="515"/>
    </row>
    <row r="154" spans="3:44" ht="18" customHeight="1">
      <c r="C154" s="510"/>
      <c r="D154" s="511"/>
      <c r="E154" s="512"/>
      <c r="F154" s="514"/>
      <c r="G154" s="511"/>
      <c r="H154" s="511"/>
      <c r="I154" s="511"/>
      <c r="J154" s="511"/>
      <c r="K154" s="511"/>
      <c r="L154" s="511"/>
      <c r="M154" s="511"/>
      <c r="N154" s="511"/>
      <c r="O154" s="511"/>
      <c r="P154" s="511"/>
      <c r="Q154" s="511"/>
      <c r="R154" s="511"/>
      <c r="S154" s="511"/>
      <c r="T154" s="511"/>
      <c r="U154" s="512"/>
      <c r="V154" s="514"/>
      <c r="W154" s="511"/>
      <c r="X154" s="512"/>
      <c r="Y154" s="597" t="s">
        <v>21</v>
      </c>
      <c r="Z154" s="598"/>
      <c r="AA154" s="598"/>
      <c r="AB154" s="599"/>
      <c r="AC154" s="597" t="s">
        <v>22</v>
      </c>
      <c r="AD154" s="598"/>
      <c r="AE154" s="598"/>
      <c r="AF154" s="599"/>
      <c r="AG154" s="597" t="s">
        <v>21</v>
      </c>
      <c r="AH154" s="598"/>
      <c r="AI154" s="598"/>
      <c r="AJ154" s="599"/>
      <c r="AK154" s="597" t="s">
        <v>22</v>
      </c>
      <c r="AL154" s="598"/>
      <c r="AM154" s="598"/>
      <c r="AN154" s="599"/>
      <c r="AO154" s="514"/>
      <c r="AP154" s="511"/>
      <c r="AQ154" s="511"/>
      <c r="AR154" s="516"/>
    </row>
    <row r="155" spans="3:44" ht="18" customHeight="1">
      <c r="C155" s="489"/>
      <c r="D155" s="490"/>
      <c r="E155" s="491"/>
      <c r="F155" s="551"/>
      <c r="G155" s="551"/>
      <c r="H155" s="551"/>
      <c r="I155" s="551"/>
      <c r="J155" s="551"/>
      <c r="K155" s="551"/>
      <c r="L155" s="551"/>
      <c r="M155" s="551"/>
      <c r="N155" s="551"/>
      <c r="O155" s="551"/>
      <c r="P155" s="551"/>
      <c r="Q155" s="551"/>
      <c r="R155" s="551"/>
      <c r="S155" s="551"/>
      <c r="T155" s="551"/>
      <c r="U155" s="551"/>
      <c r="V155" s="562"/>
      <c r="W155" s="563"/>
      <c r="X155" s="564"/>
      <c r="Y155" s="562"/>
      <c r="Z155" s="563"/>
      <c r="AA155" s="563"/>
      <c r="AB155" s="564"/>
      <c r="AC155" s="602"/>
      <c r="AD155" s="603"/>
      <c r="AE155" s="603"/>
      <c r="AF155" s="604"/>
      <c r="AG155" s="549"/>
      <c r="AH155" s="549"/>
      <c r="AI155" s="549"/>
      <c r="AJ155" s="549"/>
      <c r="AK155" s="549"/>
      <c r="AL155" s="549"/>
      <c r="AM155" s="549"/>
      <c r="AN155" s="549"/>
      <c r="AO155" s="549"/>
      <c r="AP155" s="549"/>
      <c r="AQ155" s="549"/>
      <c r="AR155" s="550"/>
    </row>
    <row r="156" spans="3:44" ht="18" customHeight="1">
      <c r="C156" s="477"/>
      <c r="D156" s="478"/>
      <c r="E156" s="479"/>
      <c r="F156" s="551"/>
      <c r="G156" s="551"/>
      <c r="H156" s="551"/>
      <c r="I156" s="551"/>
      <c r="J156" s="551"/>
      <c r="K156" s="551"/>
      <c r="L156" s="551"/>
      <c r="M156" s="551"/>
      <c r="N156" s="551"/>
      <c r="O156" s="551"/>
      <c r="P156" s="551"/>
      <c r="Q156" s="551"/>
      <c r="R156" s="551"/>
      <c r="S156" s="551"/>
      <c r="T156" s="551"/>
      <c r="U156" s="551"/>
      <c r="V156" s="523"/>
      <c r="W156" s="524"/>
      <c r="X156" s="525"/>
      <c r="Y156" s="523"/>
      <c r="Z156" s="524"/>
      <c r="AA156" s="524"/>
      <c r="AB156" s="525"/>
      <c r="AC156" s="556"/>
      <c r="AD156" s="557"/>
      <c r="AE156" s="557"/>
      <c r="AF156" s="558"/>
      <c r="AG156" s="549"/>
      <c r="AH156" s="549"/>
      <c r="AI156" s="549"/>
      <c r="AJ156" s="549"/>
      <c r="AK156" s="549"/>
      <c r="AL156" s="549"/>
      <c r="AM156" s="549"/>
      <c r="AN156" s="549"/>
      <c r="AO156" s="549"/>
      <c r="AP156" s="549"/>
      <c r="AQ156" s="549"/>
      <c r="AR156" s="550"/>
    </row>
    <row r="157" spans="3:44" ht="18" customHeight="1">
      <c r="C157" s="477"/>
      <c r="D157" s="478"/>
      <c r="E157" s="479"/>
      <c r="F157" s="551"/>
      <c r="G157" s="551"/>
      <c r="H157" s="551"/>
      <c r="I157" s="551"/>
      <c r="J157" s="551"/>
      <c r="K157" s="551"/>
      <c r="L157" s="551"/>
      <c r="M157" s="551"/>
      <c r="N157" s="551"/>
      <c r="O157" s="551"/>
      <c r="P157" s="551"/>
      <c r="Q157" s="551"/>
      <c r="R157" s="551"/>
      <c r="S157" s="551"/>
      <c r="T157" s="551"/>
      <c r="U157" s="551"/>
      <c r="V157" s="523"/>
      <c r="W157" s="524"/>
      <c r="X157" s="525"/>
      <c r="Y157" s="523"/>
      <c r="Z157" s="524"/>
      <c r="AA157" s="524"/>
      <c r="AB157" s="525"/>
      <c r="AC157" s="556"/>
      <c r="AD157" s="557"/>
      <c r="AE157" s="557"/>
      <c r="AF157" s="558"/>
      <c r="AG157" s="549"/>
      <c r="AH157" s="549"/>
      <c r="AI157" s="549"/>
      <c r="AJ157" s="549"/>
      <c r="AK157" s="549"/>
      <c r="AL157" s="549"/>
      <c r="AM157" s="549"/>
      <c r="AN157" s="549"/>
      <c r="AO157" s="549"/>
      <c r="AP157" s="549"/>
      <c r="AQ157" s="549"/>
      <c r="AR157" s="550"/>
    </row>
    <row r="158" spans="3:44" ht="18" customHeight="1">
      <c r="C158" s="477"/>
      <c r="D158" s="478"/>
      <c r="E158" s="479"/>
      <c r="F158" s="551"/>
      <c r="G158" s="551"/>
      <c r="H158" s="551"/>
      <c r="I158" s="551"/>
      <c r="J158" s="551"/>
      <c r="K158" s="551"/>
      <c r="L158" s="551"/>
      <c r="M158" s="551"/>
      <c r="N158" s="551"/>
      <c r="O158" s="551"/>
      <c r="P158" s="551"/>
      <c r="Q158" s="551"/>
      <c r="R158" s="551"/>
      <c r="S158" s="551"/>
      <c r="T158" s="551"/>
      <c r="U158" s="551"/>
      <c r="V158" s="523"/>
      <c r="W158" s="524"/>
      <c r="X158" s="525"/>
      <c r="Y158" s="523"/>
      <c r="Z158" s="524"/>
      <c r="AA158" s="524"/>
      <c r="AB158" s="525"/>
      <c r="AC158" s="556"/>
      <c r="AD158" s="557"/>
      <c r="AE158" s="557"/>
      <c r="AF158" s="558"/>
      <c r="AG158" s="549"/>
      <c r="AH158" s="549"/>
      <c r="AI158" s="549"/>
      <c r="AJ158" s="549"/>
      <c r="AK158" s="549"/>
      <c r="AL158" s="549"/>
      <c r="AM158" s="549"/>
      <c r="AN158" s="549"/>
      <c r="AO158" s="549"/>
      <c r="AP158" s="549"/>
      <c r="AQ158" s="549"/>
      <c r="AR158" s="550"/>
    </row>
    <row r="159" spans="3:44" ht="18" customHeight="1">
      <c r="C159" s="477"/>
      <c r="D159" s="478"/>
      <c r="E159" s="479"/>
      <c r="F159" s="551"/>
      <c r="G159" s="551"/>
      <c r="H159" s="551"/>
      <c r="I159" s="551"/>
      <c r="J159" s="551"/>
      <c r="K159" s="551"/>
      <c r="L159" s="551"/>
      <c r="M159" s="551"/>
      <c r="N159" s="551"/>
      <c r="O159" s="551"/>
      <c r="P159" s="551"/>
      <c r="Q159" s="551"/>
      <c r="R159" s="551"/>
      <c r="S159" s="551"/>
      <c r="T159" s="551"/>
      <c r="U159" s="551"/>
      <c r="V159" s="523"/>
      <c r="W159" s="524"/>
      <c r="X159" s="525"/>
      <c r="Y159" s="523"/>
      <c r="Z159" s="524"/>
      <c r="AA159" s="524"/>
      <c r="AB159" s="525"/>
      <c r="AC159" s="556"/>
      <c r="AD159" s="557"/>
      <c r="AE159" s="557"/>
      <c r="AF159" s="558"/>
      <c r="AG159" s="549"/>
      <c r="AH159" s="549"/>
      <c r="AI159" s="549"/>
      <c r="AJ159" s="549"/>
      <c r="AK159" s="549"/>
      <c r="AL159" s="549"/>
      <c r="AM159" s="549"/>
      <c r="AN159" s="549"/>
      <c r="AO159" s="549"/>
      <c r="AP159" s="549"/>
      <c r="AQ159" s="549"/>
      <c r="AR159" s="550"/>
    </row>
    <row r="160" spans="3:44" ht="18" customHeight="1">
      <c r="C160" s="477"/>
      <c r="D160" s="478"/>
      <c r="E160" s="479"/>
      <c r="F160" s="551"/>
      <c r="G160" s="551"/>
      <c r="H160" s="551"/>
      <c r="I160" s="551"/>
      <c r="J160" s="551"/>
      <c r="K160" s="551"/>
      <c r="L160" s="551"/>
      <c r="M160" s="551"/>
      <c r="N160" s="551"/>
      <c r="O160" s="551"/>
      <c r="P160" s="551"/>
      <c r="Q160" s="551"/>
      <c r="R160" s="551"/>
      <c r="S160" s="551"/>
      <c r="T160" s="551"/>
      <c r="U160" s="551"/>
      <c r="V160" s="523"/>
      <c r="W160" s="524"/>
      <c r="X160" s="525"/>
      <c r="Y160" s="523"/>
      <c r="Z160" s="524"/>
      <c r="AA160" s="524"/>
      <c r="AB160" s="525"/>
      <c r="AC160" s="556"/>
      <c r="AD160" s="557"/>
      <c r="AE160" s="557"/>
      <c r="AF160" s="558"/>
      <c r="AG160" s="549"/>
      <c r="AH160" s="549"/>
      <c r="AI160" s="549"/>
      <c r="AJ160" s="549"/>
      <c r="AK160" s="549"/>
      <c r="AL160" s="549"/>
      <c r="AM160" s="549"/>
      <c r="AN160" s="549"/>
      <c r="AO160" s="549"/>
      <c r="AP160" s="549"/>
      <c r="AQ160" s="549"/>
      <c r="AR160" s="550"/>
    </row>
    <row r="161" spans="3:44" ht="18" customHeight="1">
      <c r="C161" s="477"/>
      <c r="D161" s="478"/>
      <c r="E161" s="479"/>
      <c r="F161" s="517"/>
      <c r="G161" s="518"/>
      <c r="H161" s="518"/>
      <c r="I161" s="518"/>
      <c r="J161" s="518"/>
      <c r="K161" s="518"/>
      <c r="L161" s="518"/>
      <c r="M161" s="518"/>
      <c r="N161" s="518"/>
      <c r="O161" s="518"/>
      <c r="P161" s="518"/>
      <c r="Q161" s="518"/>
      <c r="R161" s="518"/>
      <c r="S161" s="518"/>
      <c r="T161" s="518"/>
      <c r="U161" s="519"/>
      <c r="V161" s="523"/>
      <c r="W161" s="524"/>
      <c r="X161" s="525"/>
      <c r="Y161" s="523"/>
      <c r="Z161" s="524"/>
      <c r="AA161" s="524"/>
      <c r="AB161" s="525"/>
      <c r="AC161" s="556"/>
      <c r="AD161" s="557"/>
      <c r="AE161" s="557"/>
      <c r="AF161" s="558"/>
      <c r="AG161" s="523"/>
      <c r="AH161" s="524"/>
      <c r="AI161" s="524"/>
      <c r="AJ161" s="525"/>
      <c r="AK161" s="523"/>
      <c r="AL161" s="524"/>
      <c r="AM161" s="524"/>
      <c r="AN161" s="525"/>
      <c r="AO161" s="523"/>
      <c r="AP161" s="524"/>
      <c r="AQ161" s="524"/>
      <c r="AR161" s="548"/>
    </row>
    <row r="162" spans="3:44" ht="18" customHeight="1">
      <c r="C162" s="477"/>
      <c r="D162" s="478"/>
      <c r="E162" s="479"/>
      <c r="F162" s="517"/>
      <c r="G162" s="518"/>
      <c r="H162" s="518"/>
      <c r="I162" s="518"/>
      <c r="J162" s="518"/>
      <c r="K162" s="518"/>
      <c r="L162" s="518"/>
      <c r="M162" s="518"/>
      <c r="N162" s="518"/>
      <c r="O162" s="518"/>
      <c r="P162" s="518"/>
      <c r="Q162" s="518"/>
      <c r="R162" s="518"/>
      <c r="S162" s="518"/>
      <c r="T162" s="518"/>
      <c r="U162" s="519"/>
      <c r="V162" s="523"/>
      <c r="W162" s="524"/>
      <c r="X162" s="525"/>
      <c r="Y162" s="523"/>
      <c r="Z162" s="524"/>
      <c r="AA162" s="524"/>
      <c r="AB162" s="525"/>
      <c r="AC162" s="556"/>
      <c r="AD162" s="557"/>
      <c r="AE162" s="557"/>
      <c r="AF162" s="558"/>
      <c r="AG162" s="523"/>
      <c r="AH162" s="524"/>
      <c r="AI162" s="524"/>
      <c r="AJ162" s="525"/>
      <c r="AK162" s="523"/>
      <c r="AL162" s="524"/>
      <c r="AM162" s="524"/>
      <c r="AN162" s="525"/>
      <c r="AO162" s="523"/>
      <c r="AP162" s="524"/>
      <c r="AQ162" s="524"/>
      <c r="AR162" s="548"/>
    </row>
    <row r="163" spans="3:44" ht="18" customHeight="1">
      <c r="C163" s="448"/>
      <c r="D163" s="449"/>
      <c r="E163" s="449"/>
      <c r="F163" s="449"/>
      <c r="G163" s="449"/>
      <c r="H163" s="449"/>
      <c r="I163" s="449"/>
      <c r="J163" s="449"/>
      <c r="K163" s="449"/>
      <c r="L163" s="449"/>
      <c r="M163" s="449"/>
      <c r="N163" s="449"/>
      <c r="O163" s="449"/>
      <c r="P163" s="449"/>
      <c r="Q163" s="449"/>
      <c r="R163" s="449"/>
      <c r="S163" s="449"/>
      <c r="T163" s="449"/>
      <c r="U163" s="449"/>
      <c r="V163" s="449"/>
      <c r="W163" s="449"/>
      <c r="X163" s="552"/>
      <c r="Y163" s="553" t="s">
        <v>23</v>
      </c>
      <c r="Z163" s="554"/>
      <c r="AA163" s="554"/>
      <c r="AB163" s="554"/>
      <c r="AC163" s="554"/>
      <c r="AD163" s="554"/>
      <c r="AE163" s="554"/>
      <c r="AF163" s="554"/>
      <c r="AG163" s="554"/>
      <c r="AH163" s="554"/>
      <c r="AI163" s="554"/>
      <c r="AJ163" s="554"/>
      <c r="AK163" s="554"/>
      <c r="AL163" s="554"/>
      <c r="AM163" s="554"/>
      <c r="AN163" s="555"/>
      <c r="AO163" s="452">
        <f>SUM(AO155:AR162)</f>
        <v>0</v>
      </c>
      <c r="AP163" s="453"/>
      <c r="AQ163" s="453"/>
      <c r="AR163" s="454"/>
    </row>
    <row r="165" spans="3:44" ht="18" customHeight="1">
      <c r="C165" s="507" t="s">
        <v>2</v>
      </c>
      <c r="D165" s="508"/>
      <c r="E165" s="509"/>
      <c r="F165" s="513" t="s">
        <v>24</v>
      </c>
      <c r="G165" s="508"/>
      <c r="H165" s="508"/>
      <c r="I165" s="508"/>
      <c r="J165" s="508"/>
      <c r="K165" s="508"/>
      <c r="L165" s="508"/>
      <c r="M165" s="508"/>
      <c r="N165" s="508"/>
      <c r="O165" s="508"/>
      <c r="P165" s="508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9"/>
      <c r="AC165" s="513" t="s">
        <v>25</v>
      </c>
      <c r="AD165" s="508"/>
      <c r="AE165" s="508"/>
      <c r="AF165" s="509"/>
      <c r="AG165" s="513" t="s">
        <v>100</v>
      </c>
      <c r="AH165" s="508"/>
      <c r="AI165" s="508"/>
      <c r="AJ165" s="509"/>
      <c r="AK165" s="513" t="s">
        <v>26</v>
      </c>
      <c r="AL165" s="508"/>
      <c r="AM165" s="508"/>
      <c r="AN165" s="509"/>
      <c r="AO165" s="513" t="s">
        <v>20</v>
      </c>
      <c r="AP165" s="508"/>
      <c r="AQ165" s="508"/>
      <c r="AR165" s="515"/>
    </row>
    <row r="166" spans="3:44" ht="18" customHeight="1">
      <c r="C166" s="510"/>
      <c r="D166" s="511"/>
      <c r="E166" s="512"/>
      <c r="F166" s="514"/>
      <c r="G166" s="511"/>
      <c r="H166" s="511"/>
      <c r="I166" s="511"/>
      <c r="J166" s="511"/>
      <c r="K166" s="511"/>
      <c r="L166" s="511"/>
      <c r="M166" s="511"/>
      <c r="N166" s="511"/>
      <c r="O166" s="511"/>
      <c r="P166" s="511"/>
      <c r="Q166" s="511"/>
      <c r="R166" s="511"/>
      <c r="S166" s="511"/>
      <c r="T166" s="511"/>
      <c r="U166" s="511"/>
      <c r="V166" s="511"/>
      <c r="W166" s="511"/>
      <c r="X166" s="511"/>
      <c r="Y166" s="511"/>
      <c r="Z166" s="511"/>
      <c r="AA166" s="511"/>
      <c r="AB166" s="512"/>
      <c r="AC166" s="514"/>
      <c r="AD166" s="511"/>
      <c r="AE166" s="511"/>
      <c r="AF166" s="512"/>
      <c r="AG166" s="514"/>
      <c r="AH166" s="511"/>
      <c r="AI166" s="511"/>
      <c r="AJ166" s="512"/>
      <c r="AK166" s="514"/>
      <c r="AL166" s="511"/>
      <c r="AM166" s="511"/>
      <c r="AN166" s="512"/>
      <c r="AO166" s="514"/>
      <c r="AP166" s="511"/>
      <c r="AQ166" s="511"/>
      <c r="AR166" s="516"/>
    </row>
    <row r="167" spans="3:44" ht="18" customHeight="1">
      <c r="C167" s="489" t="s">
        <v>640</v>
      </c>
      <c r="D167" s="490"/>
      <c r="E167" s="491"/>
      <c r="F167" s="551" t="s">
        <v>52</v>
      </c>
      <c r="G167" s="551"/>
      <c r="H167" s="551"/>
      <c r="I167" s="551"/>
      <c r="J167" s="551"/>
      <c r="K167" s="551"/>
      <c r="L167" s="551"/>
      <c r="M167" s="551"/>
      <c r="N167" s="551"/>
      <c r="O167" s="551"/>
      <c r="P167" s="551"/>
      <c r="Q167" s="551"/>
      <c r="R167" s="551"/>
      <c r="S167" s="551"/>
      <c r="T167" s="551"/>
      <c r="U167" s="551"/>
      <c r="V167" s="551"/>
      <c r="W167" s="551"/>
      <c r="X167" s="551"/>
      <c r="Y167" s="551"/>
      <c r="Z167" s="551"/>
      <c r="AA167" s="551"/>
      <c r="AB167" s="551"/>
      <c r="AC167" s="500"/>
      <c r="AD167" s="501"/>
      <c r="AE167" s="501"/>
      <c r="AF167" s="502"/>
      <c r="AG167" s="500">
        <v>3</v>
      </c>
      <c r="AH167" s="501"/>
      <c r="AI167" s="501"/>
      <c r="AJ167" s="502"/>
      <c r="AK167" s="499">
        <f>VLOOKUP(C167,[6]MÃODEOBRA!A$1:D$65536,4,FALSE)</f>
        <v>22.98488</v>
      </c>
      <c r="AL167" s="499"/>
      <c r="AM167" s="499"/>
      <c r="AN167" s="499"/>
      <c r="AO167" s="549">
        <f>ROUND(AG167*AK167,2)</f>
        <v>68.95</v>
      </c>
      <c r="AP167" s="549"/>
      <c r="AQ167" s="549"/>
      <c r="AR167" s="550"/>
    </row>
    <row r="168" spans="3:44" ht="18" customHeight="1">
      <c r="C168" s="477"/>
      <c r="D168" s="478"/>
      <c r="E168" s="479"/>
      <c r="F168" s="551"/>
      <c r="G168" s="551"/>
      <c r="H168" s="551"/>
      <c r="I168" s="551"/>
      <c r="J168" s="551"/>
      <c r="K168" s="551"/>
      <c r="L168" s="551"/>
      <c r="M168" s="551"/>
      <c r="N168" s="551"/>
      <c r="O168" s="551"/>
      <c r="P168" s="551"/>
      <c r="Q168" s="551"/>
      <c r="R168" s="551"/>
      <c r="S168" s="551"/>
      <c r="T168" s="551"/>
      <c r="U168" s="551"/>
      <c r="V168" s="551"/>
      <c r="W168" s="551"/>
      <c r="X168" s="551"/>
      <c r="Y168" s="551"/>
      <c r="Z168" s="551"/>
      <c r="AA168" s="551"/>
      <c r="AB168" s="551"/>
      <c r="AC168" s="470"/>
      <c r="AD168" s="471"/>
      <c r="AE168" s="471"/>
      <c r="AF168" s="472"/>
      <c r="AG168" s="470"/>
      <c r="AH168" s="471"/>
      <c r="AI168" s="471"/>
      <c r="AJ168" s="472"/>
      <c r="AK168" s="499"/>
      <c r="AL168" s="499"/>
      <c r="AM168" s="499"/>
      <c r="AN168" s="499"/>
      <c r="AO168" s="549"/>
      <c r="AP168" s="549"/>
      <c r="AQ168" s="549"/>
      <c r="AR168" s="550"/>
    </row>
    <row r="169" spans="3:44" ht="18" customHeight="1">
      <c r="C169" s="477"/>
      <c r="D169" s="478"/>
      <c r="E169" s="479"/>
      <c r="F169" s="517"/>
      <c r="G169" s="518"/>
      <c r="H169" s="518"/>
      <c r="I169" s="518"/>
      <c r="J169" s="518"/>
      <c r="K169" s="518"/>
      <c r="L169" s="518"/>
      <c r="M169" s="518"/>
      <c r="N169" s="518"/>
      <c r="O169" s="518"/>
      <c r="P169" s="518"/>
      <c r="Q169" s="518"/>
      <c r="R169" s="518"/>
      <c r="S169" s="518"/>
      <c r="T169" s="518"/>
      <c r="U169" s="518"/>
      <c r="V169" s="518"/>
      <c r="W169" s="518"/>
      <c r="X169" s="518"/>
      <c r="Y169" s="518"/>
      <c r="Z169" s="518"/>
      <c r="AA169" s="518"/>
      <c r="AB169" s="519"/>
      <c r="AC169" s="470"/>
      <c r="AD169" s="471"/>
      <c r="AE169" s="471"/>
      <c r="AF169" s="472"/>
      <c r="AG169" s="470"/>
      <c r="AH169" s="471"/>
      <c r="AI169" s="471"/>
      <c r="AJ169" s="472"/>
      <c r="AK169" s="470"/>
      <c r="AL169" s="471"/>
      <c r="AM169" s="471"/>
      <c r="AN169" s="472"/>
      <c r="AO169" s="523"/>
      <c r="AP169" s="524"/>
      <c r="AQ169" s="524"/>
      <c r="AR169" s="548"/>
    </row>
    <row r="170" spans="3:44" ht="18" customHeight="1">
      <c r="C170" s="477"/>
      <c r="D170" s="478"/>
      <c r="E170" s="479"/>
      <c r="F170" s="517"/>
      <c r="G170" s="518"/>
      <c r="H170" s="518"/>
      <c r="I170" s="518"/>
      <c r="J170" s="518"/>
      <c r="K170" s="518"/>
      <c r="L170" s="518"/>
      <c r="M170" s="518"/>
      <c r="N170" s="518"/>
      <c r="O170" s="518"/>
      <c r="P170" s="518"/>
      <c r="Q170" s="518"/>
      <c r="R170" s="518"/>
      <c r="S170" s="518"/>
      <c r="T170" s="518"/>
      <c r="U170" s="518"/>
      <c r="V170" s="518"/>
      <c r="W170" s="518"/>
      <c r="X170" s="518"/>
      <c r="Y170" s="518"/>
      <c r="Z170" s="518"/>
      <c r="AA170" s="518"/>
      <c r="AB170" s="519"/>
      <c r="AC170" s="470"/>
      <c r="AD170" s="471"/>
      <c r="AE170" s="471"/>
      <c r="AF170" s="472"/>
      <c r="AG170" s="470"/>
      <c r="AH170" s="471"/>
      <c r="AI170" s="471"/>
      <c r="AJ170" s="472"/>
      <c r="AK170" s="470"/>
      <c r="AL170" s="471"/>
      <c r="AM170" s="471"/>
      <c r="AN170" s="472"/>
      <c r="AO170" s="523"/>
      <c r="AP170" s="524"/>
      <c r="AQ170" s="524"/>
      <c r="AR170" s="548"/>
    </row>
    <row r="171" spans="3:44" ht="18" customHeight="1">
      <c r="C171" s="477"/>
      <c r="D171" s="478"/>
      <c r="E171" s="479"/>
      <c r="F171" s="517"/>
      <c r="G171" s="518"/>
      <c r="H171" s="518"/>
      <c r="I171" s="518"/>
      <c r="J171" s="518"/>
      <c r="K171" s="518"/>
      <c r="L171" s="518"/>
      <c r="M171" s="518"/>
      <c r="N171" s="518"/>
      <c r="O171" s="518"/>
      <c r="P171" s="518"/>
      <c r="Q171" s="518"/>
      <c r="R171" s="518"/>
      <c r="S171" s="518"/>
      <c r="T171" s="518"/>
      <c r="U171" s="518"/>
      <c r="V171" s="518"/>
      <c r="W171" s="518"/>
      <c r="X171" s="518"/>
      <c r="Y171" s="518"/>
      <c r="Z171" s="518"/>
      <c r="AA171" s="518"/>
      <c r="AB171" s="519"/>
      <c r="AC171" s="470"/>
      <c r="AD171" s="471"/>
      <c r="AE171" s="471"/>
      <c r="AF171" s="472"/>
      <c r="AG171" s="470"/>
      <c r="AH171" s="471"/>
      <c r="AI171" s="471"/>
      <c r="AJ171" s="472"/>
      <c r="AK171" s="470"/>
      <c r="AL171" s="471"/>
      <c r="AM171" s="471"/>
      <c r="AN171" s="472"/>
      <c r="AO171" s="523"/>
      <c r="AP171" s="524"/>
      <c r="AQ171" s="524"/>
      <c r="AR171" s="548"/>
    </row>
    <row r="172" spans="3:44" ht="18" customHeight="1">
      <c r="C172" s="477"/>
      <c r="D172" s="478"/>
      <c r="E172" s="479"/>
      <c r="F172" s="517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  <c r="AA172" s="518"/>
      <c r="AB172" s="519"/>
      <c r="AC172" s="470"/>
      <c r="AD172" s="471"/>
      <c r="AE172" s="471"/>
      <c r="AF172" s="472"/>
      <c r="AG172" s="470"/>
      <c r="AH172" s="471"/>
      <c r="AI172" s="471"/>
      <c r="AJ172" s="472"/>
      <c r="AK172" s="470"/>
      <c r="AL172" s="471"/>
      <c r="AM172" s="471"/>
      <c r="AN172" s="472"/>
      <c r="AO172" s="523"/>
      <c r="AP172" s="524"/>
      <c r="AQ172" s="524"/>
      <c r="AR172" s="548"/>
    </row>
    <row r="173" spans="3:44" ht="18" customHeight="1">
      <c r="C173" s="477"/>
      <c r="D173" s="478"/>
      <c r="E173" s="479"/>
      <c r="F173" s="517"/>
      <c r="G173" s="51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  <c r="AA173" s="518"/>
      <c r="AB173" s="519"/>
      <c r="AC173" s="470"/>
      <c r="AD173" s="471"/>
      <c r="AE173" s="471"/>
      <c r="AF173" s="472"/>
      <c r="AG173" s="470"/>
      <c r="AH173" s="471"/>
      <c r="AI173" s="471"/>
      <c r="AJ173" s="472"/>
      <c r="AK173" s="470"/>
      <c r="AL173" s="471"/>
      <c r="AM173" s="471"/>
      <c r="AN173" s="472"/>
      <c r="AO173" s="523"/>
      <c r="AP173" s="524"/>
      <c r="AQ173" s="524"/>
      <c r="AR173" s="548"/>
    </row>
    <row r="174" spans="3:44" ht="18" customHeight="1">
      <c r="C174" s="477"/>
      <c r="D174" s="478"/>
      <c r="E174" s="479"/>
      <c r="F174" s="517"/>
      <c r="G174" s="518"/>
      <c r="H174" s="518"/>
      <c r="I174" s="518"/>
      <c r="J174" s="518"/>
      <c r="K174" s="518"/>
      <c r="L174" s="518"/>
      <c r="M174" s="518"/>
      <c r="N174" s="518"/>
      <c r="O174" s="518"/>
      <c r="P174" s="518"/>
      <c r="Q174" s="518"/>
      <c r="R174" s="518"/>
      <c r="S174" s="518"/>
      <c r="T174" s="518"/>
      <c r="U174" s="518"/>
      <c r="V174" s="518"/>
      <c r="W174" s="518"/>
      <c r="X174" s="518"/>
      <c r="Y174" s="518"/>
      <c r="Z174" s="518"/>
      <c r="AA174" s="518"/>
      <c r="AB174" s="519"/>
      <c r="AC174" s="470"/>
      <c r="AD174" s="471"/>
      <c r="AE174" s="471"/>
      <c r="AF174" s="472"/>
      <c r="AG174" s="470"/>
      <c r="AH174" s="471"/>
      <c r="AI174" s="471"/>
      <c r="AJ174" s="472"/>
      <c r="AK174" s="470"/>
      <c r="AL174" s="471"/>
      <c r="AM174" s="471"/>
      <c r="AN174" s="472"/>
      <c r="AO174" s="523"/>
      <c r="AP174" s="524"/>
      <c r="AQ174" s="524"/>
      <c r="AR174" s="548"/>
    </row>
    <row r="175" spans="3:44" ht="18" customHeight="1">
      <c r="C175" s="538"/>
      <c r="D175" s="539"/>
      <c r="E175" s="539"/>
      <c r="F175" s="539"/>
      <c r="G175" s="539"/>
      <c r="H175" s="539"/>
      <c r="I175" s="539"/>
      <c r="J175" s="539"/>
      <c r="K175" s="539"/>
      <c r="L175" s="539"/>
      <c r="M175" s="539"/>
      <c r="N175" s="539"/>
      <c r="O175" s="539"/>
      <c r="P175" s="539"/>
      <c r="Q175" s="539"/>
      <c r="R175" s="539"/>
      <c r="S175" s="539"/>
      <c r="T175" s="539"/>
      <c r="U175" s="539"/>
      <c r="V175" s="539"/>
      <c r="W175" s="539"/>
      <c r="X175" s="539"/>
      <c r="Y175" s="540" t="s">
        <v>27</v>
      </c>
      <c r="Z175" s="540"/>
      <c r="AA175" s="540"/>
      <c r="AB175" s="540"/>
      <c r="AC175" s="540"/>
      <c r="AD175" s="540"/>
      <c r="AE175" s="540"/>
      <c r="AF175" s="541"/>
      <c r="AG175" s="542" t="s">
        <v>108</v>
      </c>
      <c r="AH175" s="543"/>
      <c r="AI175" s="543"/>
      <c r="AJ175" s="544"/>
      <c r="AK175" s="523">
        <f>SUM(AO167:AR174)</f>
        <v>68.95</v>
      </c>
      <c r="AL175" s="524"/>
      <c r="AM175" s="524"/>
      <c r="AN175" s="525"/>
      <c r="AO175" s="545">
        <f>ROUND(AG175*AK175,2)</f>
        <v>14.14</v>
      </c>
      <c r="AP175" s="546"/>
      <c r="AQ175" s="546"/>
      <c r="AR175" s="547"/>
    </row>
    <row r="176" spans="3:44" ht="18" customHeight="1">
      <c r="C176" s="448"/>
      <c r="D176" s="449"/>
      <c r="E176" s="449"/>
      <c r="F176" s="449"/>
      <c r="G176" s="449"/>
      <c r="H176" s="449"/>
      <c r="I176" s="449"/>
      <c r="J176" s="449"/>
      <c r="K176" s="449"/>
      <c r="L176" s="449"/>
      <c r="M176" s="449"/>
      <c r="N176" s="449"/>
      <c r="O176" s="449"/>
      <c r="P176" s="449"/>
      <c r="Q176" s="449"/>
      <c r="R176" s="449"/>
      <c r="S176" s="449"/>
      <c r="T176" s="449"/>
      <c r="U176" s="449"/>
      <c r="V176" s="449"/>
      <c r="W176" s="449"/>
      <c r="X176" s="449"/>
      <c r="Y176" s="450" t="s">
        <v>28</v>
      </c>
      <c r="Z176" s="450"/>
      <c r="AA176" s="450"/>
      <c r="AB176" s="450"/>
      <c r="AC176" s="450"/>
      <c r="AD176" s="450"/>
      <c r="AE176" s="450"/>
      <c r="AF176" s="450"/>
      <c r="AG176" s="450"/>
      <c r="AH176" s="450"/>
      <c r="AI176" s="450"/>
      <c r="AJ176" s="450"/>
      <c r="AK176" s="450"/>
      <c r="AL176" s="450"/>
      <c r="AM176" s="450"/>
      <c r="AN176" s="451"/>
      <c r="AO176" s="452">
        <f>SUM(AO167:AR175)</f>
        <v>83.09</v>
      </c>
      <c r="AP176" s="453"/>
      <c r="AQ176" s="453"/>
      <c r="AR176" s="454"/>
    </row>
    <row r="178" spans="3:44" ht="18" customHeight="1">
      <c r="C178" s="526"/>
      <c r="D178" s="527"/>
      <c r="E178" s="527"/>
      <c r="F178" s="527"/>
      <c r="G178" s="527"/>
      <c r="H178" s="527"/>
      <c r="I178" s="527"/>
      <c r="J178" s="527"/>
      <c r="K178" s="527"/>
      <c r="L178" s="527"/>
      <c r="M178" s="527"/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  <c r="Y178" s="528" t="s">
        <v>29</v>
      </c>
      <c r="Z178" s="529"/>
      <c r="AA178" s="529"/>
      <c r="AB178" s="529"/>
      <c r="AC178" s="529"/>
      <c r="AD178" s="529"/>
      <c r="AE178" s="529"/>
      <c r="AF178" s="529"/>
      <c r="AG178" s="529"/>
      <c r="AH178" s="529"/>
      <c r="AI178" s="529"/>
      <c r="AJ178" s="529"/>
      <c r="AK178" s="529"/>
      <c r="AL178" s="529"/>
      <c r="AM178" s="529"/>
      <c r="AN178" s="530"/>
      <c r="AO178" s="531">
        <f>AO163+AO176</f>
        <v>83.09</v>
      </c>
      <c r="AP178" s="532"/>
      <c r="AQ178" s="532"/>
      <c r="AR178" s="533"/>
    </row>
    <row r="179" spans="3:44" ht="18" customHeight="1">
      <c r="C179" s="534" t="s">
        <v>30</v>
      </c>
      <c r="D179" s="450"/>
      <c r="E179" s="450"/>
      <c r="F179" s="450"/>
      <c r="G179" s="450"/>
      <c r="H179" s="450"/>
      <c r="I179" s="450"/>
      <c r="J179" s="450"/>
      <c r="K179" s="450"/>
      <c r="L179" s="450"/>
      <c r="M179" s="450"/>
      <c r="N179" s="450"/>
      <c r="O179" s="450"/>
      <c r="P179" s="451"/>
      <c r="Q179" s="452">
        <v>1</v>
      </c>
      <c r="R179" s="453"/>
      <c r="S179" s="453"/>
      <c r="T179" s="453"/>
      <c r="U179" s="453"/>
      <c r="V179" s="450" t="s">
        <v>89</v>
      </c>
      <c r="W179" s="450"/>
      <c r="X179" s="451"/>
      <c r="Y179" s="528" t="s">
        <v>31</v>
      </c>
      <c r="Z179" s="529"/>
      <c r="AA179" s="529"/>
      <c r="AB179" s="529"/>
      <c r="AC179" s="529"/>
      <c r="AD179" s="529"/>
      <c r="AE179" s="529"/>
      <c r="AF179" s="529"/>
      <c r="AG179" s="529"/>
      <c r="AH179" s="529"/>
      <c r="AI179" s="529"/>
      <c r="AJ179" s="529"/>
      <c r="AK179" s="529"/>
      <c r="AL179" s="529"/>
      <c r="AM179" s="529"/>
      <c r="AN179" s="530"/>
      <c r="AO179" s="535">
        <f>ROUND(AO178/Q179,2)</f>
        <v>83.09</v>
      </c>
      <c r="AP179" s="536"/>
      <c r="AQ179" s="536"/>
      <c r="AR179" s="537"/>
    </row>
    <row r="181" spans="3:44" ht="18" customHeight="1">
      <c r="C181" s="507" t="s">
        <v>2</v>
      </c>
      <c r="D181" s="508"/>
      <c r="E181" s="509"/>
      <c r="F181" s="513" t="s">
        <v>32</v>
      </c>
      <c r="G181" s="508"/>
      <c r="H181" s="508"/>
      <c r="I181" s="508"/>
      <c r="J181" s="508"/>
      <c r="K181" s="508"/>
      <c r="L181" s="508"/>
      <c r="M181" s="508"/>
      <c r="N181" s="508"/>
      <c r="O181" s="508"/>
      <c r="P181" s="508"/>
      <c r="Q181" s="508"/>
      <c r="R181" s="508"/>
      <c r="S181" s="508"/>
      <c r="T181" s="508"/>
      <c r="U181" s="508"/>
      <c r="V181" s="508"/>
      <c r="W181" s="508"/>
      <c r="X181" s="508"/>
      <c r="Y181" s="508"/>
      <c r="Z181" s="508"/>
      <c r="AA181" s="508"/>
      <c r="AB181" s="509"/>
      <c r="AC181" s="513" t="s">
        <v>33</v>
      </c>
      <c r="AD181" s="508"/>
      <c r="AE181" s="508"/>
      <c r="AF181" s="509"/>
      <c r="AG181" s="513" t="s">
        <v>34</v>
      </c>
      <c r="AH181" s="508"/>
      <c r="AI181" s="508"/>
      <c r="AJ181" s="509"/>
      <c r="AK181" s="513" t="s">
        <v>35</v>
      </c>
      <c r="AL181" s="508"/>
      <c r="AM181" s="508"/>
      <c r="AN181" s="509"/>
      <c r="AO181" s="513" t="s">
        <v>36</v>
      </c>
      <c r="AP181" s="508"/>
      <c r="AQ181" s="508"/>
      <c r="AR181" s="515"/>
    </row>
    <row r="182" spans="3:44" ht="18" customHeight="1">
      <c r="C182" s="510"/>
      <c r="D182" s="511"/>
      <c r="E182" s="512"/>
      <c r="F182" s="514"/>
      <c r="G182" s="511"/>
      <c r="H182" s="511"/>
      <c r="I182" s="511"/>
      <c r="J182" s="511"/>
      <c r="K182" s="511"/>
      <c r="L182" s="511"/>
      <c r="M182" s="511"/>
      <c r="N182" s="511"/>
      <c r="O182" s="511"/>
      <c r="P182" s="511"/>
      <c r="Q182" s="511"/>
      <c r="R182" s="511"/>
      <c r="S182" s="511"/>
      <c r="T182" s="511"/>
      <c r="U182" s="511"/>
      <c r="V182" s="511"/>
      <c r="W182" s="511"/>
      <c r="X182" s="511"/>
      <c r="Y182" s="511"/>
      <c r="Z182" s="511"/>
      <c r="AA182" s="511"/>
      <c r="AB182" s="512"/>
      <c r="AC182" s="514"/>
      <c r="AD182" s="511"/>
      <c r="AE182" s="511"/>
      <c r="AF182" s="512"/>
      <c r="AG182" s="514"/>
      <c r="AH182" s="511"/>
      <c r="AI182" s="511"/>
      <c r="AJ182" s="512"/>
      <c r="AK182" s="514"/>
      <c r="AL182" s="511"/>
      <c r="AM182" s="511"/>
      <c r="AN182" s="512"/>
      <c r="AO182" s="514"/>
      <c r="AP182" s="511"/>
      <c r="AQ182" s="511"/>
      <c r="AR182" s="516"/>
    </row>
    <row r="183" spans="3:44" ht="18" customHeight="1">
      <c r="C183" s="477" t="s">
        <v>641</v>
      </c>
      <c r="D183" s="478"/>
      <c r="E183" s="479"/>
      <c r="F183" s="517" t="s">
        <v>365</v>
      </c>
      <c r="G183" s="518"/>
      <c r="H183" s="518"/>
      <c r="I183" s="518"/>
      <c r="J183" s="518"/>
      <c r="K183" s="518"/>
      <c r="L183" s="518"/>
      <c r="M183" s="518"/>
      <c r="N183" s="518"/>
      <c r="O183" s="518"/>
      <c r="P183" s="518"/>
      <c r="Q183" s="518"/>
      <c r="R183" s="518"/>
      <c r="S183" s="518"/>
      <c r="T183" s="518"/>
      <c r="U183" s="518"/>
      <c r="V183" s="518"/>
      <c r="W183" s="518"/>
      <c r="X183" s="518"/>
      <c r="Y183" s="518"/>
      <c r="Z183" s="518"/>
      <c r="AA183" s="518"/>
      <c r="AB183" s="519"/>
      <c r="AC183" s="520" t="s">
        <v>98</v>
      </c>
      <c r="AD183" s="521"/>
      <c r="AE183" s="521"/>
      <c r="AF183" s="522"/>
      <c r="AG183" s="523">
        <f>TRUNC(301.73/1.2031,2)</f>
        <v>250.79</v>
      </c>
      <c r="AH183" s="524"/>
      <c r="AI183" s="524"/>
      <c r="AJ183" s="525"/>
      <c r="AK183" s="473">
        <v>0.104</v>
      </c>
      <c r="AL183" s="474"/>
      <c r="AM183" s="474"/>
      <c r="AN183" s="475"/>
      <c r="AO183" s="470">
        <f>ROUND(AG183*AK183,2)</f>
        <v>26.08</v>
      </c>
      <c r="AP183" s="471"/>
      <c r="AQ183" s="471"/>
      <c r="AR183" s="476"/>
    </row>
    <row r="184" spans="3:44" ht="18" customHeight="1">
      <c r="C184" s="477" t="s">
        <v>642</v>
      </c>
      <c r="D184" s="478"/>
      <c r="E184" s="479"/>
      <c r="F184" s="517" t="s">
        <v>320</v>
      </c>
      <c r="G184" s="518"/>
      <c r="H184" s="518"/>
      <c r="I184" s="518"/>
      <c r="J184" s="518"/>
      <c r="K184" s="518"/>
      <c r="L184" s="518"/>
      <c r="M184" s="518"/>
      <c r="N184" s="518"/>
      <c r="O184" s="518"/>
      <c r="P184" s="518"/>
      <c r="Q184" s="518"/>
      <c r="R184" s="518"/>
      <c r="S184" s="518"/>
      <c r="T184" s="518"/>
      <c r="U184" s="518"/>
      <c r="V184" s="518"/>
      <c r="W184" s="518"/>
      <c r="X184" s="518"/>
      <c r="Y184" s="518"/>
      <c r="Z184" s="518"/>
      <c r="AA184" s="518"/>
      <c r="AB184" s="519"/>
      <c r="AC184" s="520" t="s">
        <v>98</v>
      </c>
      <c r="AD184" s="521"/>
      <c r="AE184" s="521"/>
      <c r="AF184" s="522"/>
      <c r="AG184" s="523">
        <f>TRUNC(373.21/1.2031,2)</f>
        <v>310.2</v>
      </c>
      <c r="AH184" s="524"/>
      <c r="AI184" s="524"/>
      <c r="AJ184" s="525"/>
      <c r="AK184" s="473">
        <v>2.214</v>
      </c>
      <c r="AL184" s="474"/>
      <c r="AM184" s="474"/>
      <c r="AN184" s="475"/>
      <c r="AO184" s="470">
        <f>ROUND(AG184*AK184,2)</f>
        <v>686.78</v>
      </c>
      <c r="AP184" s="471"/>
      <c r="AQ184" s="471"/>
      <c r="AR184" s="476"/>
    </row>
    <row r="185" spans="3:44" ht="18" customHeight="1">
      <c r="C185" s="477" t="s">
        <v>643</v>
      </c>
      <c r="D185" s="478"/>
      <c r="E185" s="479"/>
      <c r="F185" s="517" t="s">
        <v>321</v>
      </c>
      <c r="G185" s="518"/>
      <c r="H185" s="518"/>
      <c r="I185" s="518"/>
      <c r="J185" s="518"/>
      <c r="K185" s="518"/>
      <c r="L185" s="518"/>
      <c r="M185" s="518"/>
      <c r="N185" s="518"/>
      <c r="O185" s="518"/>
      <c r="P185" s="518"/>
      <c r="Q185" s="518"/>
      <c r="R185" s="518"/>
      <c r="S185" s="518"/>
      <c r="T185" s="518"/>
      <c r="U185" s="518"/>
      <c r="V185" s="518"/>
      <c r="W185" s="518"/>
      <c r="X185" s="518"/>
      <c r="Y185" s="518"/>
      <c r="Z185" s="518"/>
      <c r="AA185" s="518"/>
      <c r="AB185" s="519"/>
      <c r="AC185" s="520" t="s">
        <v>138</v>
      </c>
      <c r="AD185" s="521"/>
      <c r="AE185" s="521"/>
      <c r="AF185" s="522"/>
      <c r="AG185" s="523">
        <f>TRUNC(43.8/1.2031,2)</f>
        <v>36.4</v>
      </c>
      <c r="AH185" s="524"/>
      <c r="AI185" s="524"/>
      <c r="AJ185" s="525"/>
      <c r="AK185" s="473">
        <v>23.16</v>
      </c>
      <c r="AL185" s="474"/>
      <c r="AM185" s="474"/>
      <c r="AN185" s="475"/>
      <c r="AO185" s="470">
        <f>ROUND(AG185*AK185,2)</f>
        <v>843.02</v>
      </c>
      <c r="AP185" s="471"/>
      <c r="AQ185" s="471"/>
      <c r="AR185" s="476"/>
    </row>
    <row r="186" spans="3:44" ht="18" customHeight="1">
      <c r="C186" s="477" t="s">
        <v>366</v>
      </c>
      <c r="D186" s="478"/>
      <c r="E186" s="479"/>
      <c r="F186" s="517" t="s">
        <v>367</v>
      </c>
      <c r="G186" s="51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  <c r="AA186" s="518"/>
      <c r="AB186" s="519"/>
      <c r="AC186" s="520" t="s">
        <v>89</v>
      </c>
      <c r="AD186" s="521"/>
      <c r="AE186" s="521"/>
      <c r="AF186" s="522"/>
      <c r="AG186" s="523">
        <f>TRUNC(175.93/1.2031,2)</f>
        <v>146.22999999999999</v>
      </c>
      <c r="AH186" s="524"/>
      <c r="AI186" s="524"/>
      <c r="AJ186" s="525"/>
      <c r="AK186" s="473">
        <v>2</v>
      </c>
      <c r="AL186" s="474"/>
      <c r="AM186" s="474"/>
      <c r="AN186" s="475"/>
      <c r="AO186" s="470">
        <f>ROUND(AG186*AK186,2)</f>
        <v>292.45999999999998</v>
      </c>
      <c r="AP186" s="471"/>
      <c r="AQ186" s="471"/>
      <c r="AR186" s="476"/>
    </row>
    <row r="187" spans="3:44" ht="18" customHeight="1">
      <c r="C187" s="477"/>
      <c r="D187" s="478"/>
      <c r="E187" s="479"/>
      <c r="F187" s="517"/>
      <c r="G187" s="518"/>
      <c r="H187" s="518"/>
      <c r="I187" s="518"/>
      <c r="J187" s="518"/>
      <c r="K187" s="518"/>
      <c r="L187" s="518"/>
      <c r="M187" s="518"/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  <c r="AA187" s="518"/>
      <c r="AB187" s="519"/>
      <c r="AC187" s="520"/>
      <c r="AD187" s="521"/>
      <c r="AE187" s="521"/>
      <c r="AF187" s="522"/>
      <c r="AG187" s="523"/>
      <c r="AH187" s="524"/>
      <c r="AI187" s="524"/>
      <c r="AJ187" s="525"/>
      <c r="AK187" s="473"/>
      <c r="AL187" s="474"/>
      <c r="AM187" s="474"/>
      <c r="AN187" s="475"/>
      <c r="AO187" s="470"/>
      <c r="AP187" s="471"/>
      <c r="AQ187" s="471"/>
      <c r="AR187" s="476"/>
    </row>
    <row r="188" spans="3:44" ht="18" customHeight="1">
      <c r="C188" s="477"/>
      <c r="D188" s="478"/>
      <c r="E188" s="479"/>
      <c r="F188" s="517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9"/>
      <c r="AC188" s="520"/>
      <c r="AD188" s="521"/>
      <c r="AE188" s="521"/>
      <c r="AF188" s="522"/>
      <c r="AG188" s="523"/>
      <c r="AH188" s="524"/>
      <c r="AI188" s="524"/>
      <c r="AJ188" s="525"/>
      <c r="AK188" s="473"/>
      <c r="AL188" s="474"/>
      <c r="AM188" s="474"/>
      <c r="AN188" s="475"/>
      <c r="AO188" s="470"/>
      <c r="AP188" s="471"/>
      <c r="AQ188" s="471"/>
      <c r="AR188" s="476"/>
    </row>
    <row r="189" spans="3:44" ht="18" customHeight="1">
      <c r="C189" s="477"/>
      <c r="D189" s="478"/>
      <c r="E189" s="479"/>
      <c r="F189" s="517"/>
      <c r="G189" s="518"/>
      <c r="H189" s="518"/>
      <c r="I189" s="518"/>
      <c r="J189" s="518"/>
      <c r="K189" s="518"/>
      <c r="L189" s="518"/>
      <c r="M189" s="518"/>
      <c r="N189" s="518"/>
      <c r="O189" s="518"/>
      <c r="P189" s="518"/>
      <c r="Q189" s="518"/>
      <c r="R189" s="518"/>
      <c r="S189" s="518"/>
      <c r="T189" s="518"/>
      <c r="U189" s="518"/>
      <c r="V189" s="518"/>
      <c r="W189" s="518"/>
      <c r="X189" s="518"/>
      <c r="Y189" s="518"/>
      <c r="Z189" s="518"/>
      <c r="AA189" s="518"/>
      <c r="AB189" s="519"/>
      <c r="AC189" s="520"/>
      <c r="AD189" s="521"/>
      <c r="AE189" s="521"/>
      <c r="AF189" s="522"/>
      <c r="AG189" s="523"/>
      <c r="AH189" s="524"/>
      <c r="AI189" s="524"/>
      <c r="AJ189" s="525"/>
      <c r="AK189" s="473"/>
      <c r="AL189" s="474"/>
      <c r="AM189" s="474"/>
      <c r="AN189" s="475"/>
      <c r="AO189" s="470"/>
      <c r="AP189" s="471"/>
      <c r="AQ189" s="471"/>
      <c r="AR189" s="476"/>
    </row>
    <row r="190" spans="3:44" ht="18" customHeight="1">
      <c r="C190" s="477"/>
      <c r="D190" s="478"/>
      <c r="E190" s="479"/>
      <c r="F190" s="517"/>
      <c r="G190" s="518"/>
      <c r="H190" s="518"/>
      <c r="I190" s="518"/>
      <c r="J190" s="518"/>
      <c r="K190" s="518"/>
      <c r="L190" s="518"/>
      <c r="M190" s="518"/>
      <c r="N190" s="518"/>
      <c r="O190" s="518"/>
      <c r="P190" s="518"/>
      <c r="Q190" s="518"/>
      <c r="R190" s="518"/>
      <c r="S190" s="518"/>
      <c r="T190" s="518"/>
      <c r="U190" s="518"/>
      <c r="V190" s="518"/>
      <c r="W190" s="518"/>
      <c r="X190" s="518"/>
      <c r="Y190" s="518"/>
      <c r="Z190" s="518"/>
      <c r="AA190" s="518"/>
      <c r="AB190" s="519"/>
      <c r="AC190" s="520"/>
      <c r="AD190" s="521"/>
      <c r="AE190" s="521"/>
      <c r="AF190" s="522"/>
      <c r="AG190" s="523"/>
      <c r="AH190" s="524"/>
      <c r="AI190" s="524"/>
      <c r="AJ190" s="525"/>
      <c r="AK190" s="473"/>
      <c r="AL190" s="474"/>
      <c r="AM190" s="474"/>
      <c r="AN190" s="475"/>
      <c r="AO190" s="470"/>
      <c r="AP190" s="471"/>
      <c r="AQ190" s="471"/>
      <c r="AR190" s="476"/>
    </row>
    <row r="191" spans="3:44" ht="18" customHeight="1">
      <c r="C191" s="448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 t="s">
        <v>37</v>
      </c>
      <c r="Z191" s="450"/>
      <c r="AA191" s="450"/>
      <c r="AB191" s="450"/>
      <c r="AC191" s="450"/>
      <c r="AD191" s="450"/>
      <c r="AE191" s="450"/>
      <c r="AF191" s="450"/>
      <c r="AG191" s="450"/>
      <c r="AH191" s="450"/>
      <c r="AI191" s="450"/>
      <c r="AJ191" s="450"/>
      <c r="AK191" s="450"/>
      <c r="AL191" s="450"/>
      <c r="AM191" s="450"/>
      <c r="AN191" s="451"/>
      <c r="AO191" s="452">
        <f>SUM(AO183:AR190)</f>
        <v>1848.3400000000001</v>
      </c>
      <c r="AP191" s="453"/>
      <c r="AQ191" s="453"/>
      <c r="AR191" s="454"/>
    </row>
    <row r="193" spans="1:44" ht="18" customHeight="1">
      <c r="C193" s="507" t="s">
        <v>2</v>
      </c>
      <c r="D193" s="508"/>
      <c r="E193" s="509"/>
      <c r="F193" s="513" t="s">
        <v>38</v>
      </c>
      <c r="G193" s="508"/>
      <c r="H193" s="508"/>
      <c r="I193" s="508"/>
      <c r="J193" s="508"/>
      <c r="K193" s="508"/>
      <c r="L193" s="508"/>
      <c r="M193" s="508"/>
      <c r="N193" s="508"/>
      <c r="O193" s="508"/>
      <c r="P193" s="508"/>
      <c r="Q193" s="508"/>
      <c r="R193" s="509"/>
      <c r="S193" s="513" t="s">
        <v>39</v>
      </c>
      <c r="T193" s="508"/>
      <c r="U193" s="509"/>
      <c r="V193" s="513" t="s">
        <v>40</v>
      </c>
      <c r="W193" s="508"/>
      <c r="X193" s="509"/>
      <c r="Y193" s="513" t="s">
        <v>41</v>
      </c>
      <c r="Z193" s="508"/>
      <c r="AA193" s="508"/>
      <c r="AB193" s="508"/>
      <c r="AC193" s="508"/>
      <c r="AD193" s="509"/>
      <c r="AE193" s="513" t="s">
        <v>42</v>
      </c>
      <c r="AF193" s="508"/>
      <c r="AG193" s="509"/>
      <c r="AH193" s="513" t="s">
        <v>43</v>
      </c>
      <c r="AI193" s="508"/>
      <c r="AJ193" s="509"/>
      <c r="AK193" s="513" t="s">
        <v>35</v>
      </c>
      <c r="AL193" s="508"/>
      <c r="AM193" s="508"/>
      <c r="AN193" s="509"/>
      <c r="AO193" s="513" t="s">
        <v>36</v>
      </c>
      <c r="AP193" s="508"/>
      <c r="AQ193" s="508"/>
      <c r="AR193" s="515"/>
    </row>
    <row r="194" spans="1:44" ht="18" customHeight="1">
      <c r="C194" s="510"/>
      <c r="D194" s="511"/>
      <c r="E194" s="512"/>
      <c r="F194" s="514"/>
      <c r="G194" s="511"/>
      <c r="H194" s="511"/>
      <c r="I194" s="511"/>
      <c r="J194" s="511"/>
      <c r="K194" s="511"/>
      <c r="L194" s="511"/>
      <c r="M194" s="511"/>
      <c r="N194" s="511"/>
      <c r="O194" s="511"/>
      <c r="P194" s="511"/>
      <c r="Q194" s="511"/>
      <c r="R194" s="512"/>
      <c r="S194" s="514"/>
      <c r="T194" s="511"/>
      <c r="U194" s="512"/>
      <c r="V194" s="514"/>
      <c r="W194" s="511"/>
      <c r="X194" s="512"/>
      <c r="Y194" s="514"/>
      <c r="Z194" s="511"/>
      <c r="AA194" s="511"/>
      <c r="AB194" s="511"/>
      <c r="AC194" s="511"/>
      <c r="AD194" s="512"/>
      <c r="AE194" s="514"/>
      <c r="AF194" s="511"/>
      <c r="AG194" s="512"/>
      <c r="AH194" s="514"/>
      <c r="AI194" s="511"/>
      <c r="AJ194" s="512"/>
      <c r="AK194" s="514"/>
      <c r="AL194" s="511"/>
      <c r="AM194" s="511"/>
      <c r="AN194" s="512"/>
      <c r="AO194" s="514"/>
      <c r="AP194" s="511"/>
      <c r="AQ194" s="511"/>
      <c r="AR194" s="516"/>
    </row>
    <row r="195" spans="1:44" ht="18" customHeight="1">
      <c r="C195" s="489"/>
      <c r="D195" s="490"/>
      <c r="E195" s="491"/>
      <c r="F195" s="492"/>
      <c r="G195" s="492"/>
      <c r="H195" s="492"/>
      <c r="I195" s="492"/>
      <c r="J195" s="492"/>
      <c r="K195" s="492"/>
      <c r="L195" s="492"/>
      <c r="M195" s="492"/>
      <c r="N195" s="492"/>
      <c r="O195" s="492"/>
      <c r="P195" s="492"/>
      <c r="Q195" s="492"/>
      <c r="R195" s="492"/>
      <c r="S195" s="493"/>
      <c r="T195" s="494"/>
      <c r="U195" s="495"/>
      <c r="V195" s="493"/>
      <c r="W195" s="494"/>
      <c r="X195" s="495"/>
      <c r="Y195" s="496"/>
      <c r="Z195" s="497"/>
      <c r="AA195" s="497"/>
      <c r="AB195" s="497"/>
      <c r="AC195" s="497"/>
      <c r="AD195" s="498"/>
      <c r="AE195" s="499"/>
      <c r="AF195" s="499"/>
      <c r="AG195" s="499"/>
      <c r="AH195" s="500"/>
      <c r="AI195" s="501"/>
      <c r="AJ195" s="502"/>
      <c r="AK195" s="503"/>
      <c r="AL195" s="504"/>
      <c r="AM195" s="504"/>
      <c r="AN195" s="505"/>
      <c r="AO195" s="500"/>
      <c r="AP195" s="501"/>
      <c r="AQ195" s="501"/>
      <c r="AR195" s="506"/>
    </row>
    <row r="196" spans="1:44" ht="18" customHeight="1">
      <c r="C196" s="477"/>
      <c r="D196" s="478"/>
      <c r="E196" s="479"/>
      <c r="F196" s="480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2"/>
      <c r="S196" s="483"/>
      <c r="T196" s="484"/>
      <c r="U196" s="485"/>
      <c r="V196" s="483"/>
      <c r="W196" s="484"/>
      <c r="X196" s="485"/>
      <c r="Y196" s="486"/>
      <c r="Z196" s="487"/>
      <c r="AA196" s="487"/>
      <c r="AB196" s="487"/>
      <c r="AC196" s="487"/>
      <c r="AD196" s="488"/>
      <c r="AE196" s="470"/>
      <c r="AF196" s="471"/>
      <c r="AG196" s="472"/>
      <c r="AH196" s="470"/>
      <c r="AI196" s="471"/>
      <c r="AJ196" s="472"/>
      <c r="AK196" s="473"/>
      <c r="AL196" s="474"/>
      <c r="AM196" s="474"/>
      <c r="AN196" s="475"/>
      <c r="AO196" s="470">
        <f t="shared" ref="AO196:AO202" si="2">ROUND(AE196*AH196*AK196,2)</f>
        <v>0</v>
      </c>
      <c r="AP196" s="471"/>
      <c r="AQ196" s="471"/>
      <c r="AR196" s="476"/>
    </row>
    <row r="197" spans="1:44" ht="18" customHeight="1">
      <c r="C197" s="477"/>
      <c r="D197" s="478"/>
      <c r="E197" s="479"/>
      <c r="F197" s="480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2"/>
      <c r="S197" s="483"/>
      <c r="T197" s="484"/>
      <c r="U197" s="485"/>
      <c r="V197" s="483"/>
      <c r="W197" s="484"/>
      <c r="X197" s="485"/>
      <c r="Y197" s="486"/>
      <c r="Z197" s="487"/>
      <c r="AA197" s="487"/>
      <c r="AB197" s="487"/>
      <c r="AC197" s="487"/>
      <c r="AD197" s="488"/>
      <c r="AE197" s="470"/>
      <c r="AF197" s="471"/>
      <c r="AG197" s="472"/>
      <c r="AH197" s="470"/>
      <c r="AI197" s="471"/>
      <c r="AJ197" s="472"/>
      <c r="AK197" s="473"/>
      <c r="AL197" s="474"/>
      <c r="AM197" s="474"/>
      <c r="AN197" s="475"/>
      <c r="AO197" s="470">
        <f t="shared" si="2"/>
        <v>0</v>
      </c>
      <c r="AP197" s="471"/>
      <c r="AQ197" s="471"/>
      <c r="AR197" s="476"/>
    </row>
    <row r="198" spans="1:44" ht="18" customHeight="1">
      <c r="C198" s="477"/>
      <c r="D198" s="478"/>
      <c r="E198" s="479"/>
      <c r="F198" s="480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2"/>
      <c r="S198" s="483"/>
      <c r="T198" s="484"/>
      <c r="U198" s="485"/>
      <c r="V198" s="483"/>
      <c r="W198" s="484"/>
      <c r="X198" s="485"/>
      <c r="Y198" s="486"/>
      <c r="Z198" s="487"/>
      <c r="AA198" s="487"/>
      <c r="AB198" s="487"/>
      <c r="AC198" s="487"/>
      <c r="AD198" s="488"/>
      <c r="AE198" s="470"/>
      <c r="AF198" s="471"/>
      <c r="AG198" s="472"/>
      <c r="AH198" s="470"/>
      <c r="AI198" s="471"/>
      <c r="AJ198" s="472"/>
      <c r="AK198" s="473"/>
      <c r="AL198" s="474"/>
      <c r="AM198" s="474"/>
      <c r="AN198" s="475"/>
      <c r="AO198" s="470">
        <f t="shared" si="2"/>
        <v>0</v>
      </c>
      <c r="AP198" s="471"/>
      <c r="AQ198" s="471"/>
      <c r="AR198" s="476"/>
    </row>
    <row r="199" spans="1:44" ht="18" customHeight="1">
      <c r="C199" s="477"/>
      <c r="D199" s="478"/>
      <c r="E199" s="479"/>
      <c r="F199" s="480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2"/>
      <c r="S199" s="483"/>
      <c r="T199" s="484"/>
      <c r="U199" s="485"/>
      <c r="V199" s="483"/>
      <c r="W199" s="484"/>
      <c r="X199" s="485"/>
      <c r="Y199" s="486"/>
      <c r="Z199" s="487"/>
      <c r="AA199" s="487"/>
      <c r="AB199" s="487"/>
      <c r="AC199" s="487"/>
      <c r="AD199" s="488"/>
      <c r="AE199" s="470"/>
      <c r="AF199" s="471"/>
      <c r="AG199" s="472"/>
      <c r="AH199" s="470"/>
      <c r="AI199" s="471"/>
      <c r="AJ199" s="472"/>
      <c r="AK199" s="473"/>
      <c r="AL199" s="474"/>
      <c r="AM199" s="474"/>
      <c r="AN199" s="475"/>
      <c r="AO199" s="470">
        <f t="shared" si="2"/>
        <v>0</v>
      </c>
      <c r="AP199" s="471"/>
      <c r="AQ199" s="471"/>
      <c r="AR199" s="476"/>
    </row>
    <row r="200" spans="1:44" ht="18" customHeight="1">
      <c r="C200" s="477"/>
      <c r="D200" s="478"/>
      <c r="E200" s="479"/>
      <c r="F200" s="480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2"/>
      <c r="S200" s="483"/>
      <c r="T200" s="484"/>
      <c r="U200" s="485"/>
      <c r="V200" s="483"/>
      <c r="W200" s="484"/>
      <c r="X200" s="485"/>
      <c r="Y200" s="486"/>
      <c r="Z200" s="487"/>
      <c r="AA200" s="487"/>
      <c r="AB200" s="487"/>
      <c r="AC200" s="487"/>
      <c r="AD200" s="488"/>
      <c r="AE200" s="470"/>
      <c r="AF200" s="471"/>
      <c r="AG200" s="472"/>
      <c r="AH200" s="470"/>
      <c r="AI200" s="471"/>
      <c r="AJ200" s="472"/>
      <c r="AK200" s="473"/>
      <c r="AL200" s="474"/>
      <c r="AM200" s="474"/>
      <c r="AN200" s="475"/>
      <c r="AO200" s="470">
        <f t="shared" si="2"/>
        <v>0</v>
      </c>
      <c r="AP200" s="471"/>
      <c r="AQ200" s="471"/>
      <c r="AR200" s="476"/>
    </row>
    <row r="201" spans="1:44" ht="18" customHeight="1">
      <c r="C201" s="477"/>
      <c r="D201" s="478"/>
      <c r="E201" s="479"/>
      <c r="F201" s="480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2"/>
      <c r="S201" s="483"/>
      <c r="T201" s="484"/>
      <c r="U201" s="485"/>
      <c r="V201" s="483"/>
      <c r="W201" s="484"/>
      <c r="X201" s="485"/>
      <c r="Y201" s="486"/>
      <c r="Z201" s="487"/>
      <c r="AA201" s="487"/>
      <c r="AB201" s="487"/>
      <c r="AC201" s="487"/>
      <c r="AD201" s="488"/>
      <c r="AE201" s="470"/>
      <c r="AF201" s="471"/>
      <c r="AG201" s="472"/>
      <c r="AH201" s="470"/>
      <c r="AI201" s="471"/>
      <c r="AJ201" s="472"/>
      <c r="AK201" s="473"/>
      <c r="AL201" s="474"/>
      <c r="AM201" s="474"/>
      <c r="AN201" s="475"/>
      <c r="AO201" s="470">
        <f t="shared" si="2"/>
        <v>0</v>
      </c>
      <c r="AP201" s="471"/>
      <c r="AQ201" s="471"/>
      <c r="AR201" s="476"/>
    </row>
    <row r="202" spans="1:44" ht="18" customHeight="1">
      <c r="C202" s="477"/>
      <c r="D202" s="478"/>
      <c r="E202" s="479"/>
      <c r="F202" s="480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2"/>
      <c r="S202" s="483"/>
      <c r="T202" s="484"/>
      <c r="U202" s="485"/>
      <c r="V202" s="483"/>
      <c r="W202" s="484"/>
      <c r="X202" s="485"/>
      <c r="Y202" s="486"/>
      <c r="Z202" s="487"/>
      <c r="AA202" s="487"/>
      <c r="AB202" s="487"/>
      <c r="AC202" s="487"/>
      <c r="AD202" s="488"/>
      <c r="AE202" s="470"/>
      <c r="AF202" s="471"/>
      <c r="AG202" s="472"/>
      <c r="AH202" s="470"/>
      <c r="AI202" s="471"/>
      <c r="AJ202" s="472"/>
      <c r="AK202" s="473"/>
      <c r="AL202" s="474"/>
      <c r="AM202" s="474"/>
      <c r="AN202" s="475"/>
      <c r="AO202" s="470">
        <f t="shared" si="2"/>
        <v>0</v>
      </c>
      <c r="AP202" s="471"/>
      <c r="AQ202" s="471"/>
      <c r="AR202" s="476"/>
    </row>
    <row r="203" spans="1:44" ht="18" customHeight="1">
      <c r="C203" s="448"/>
      <c r="D203" s="449"/>
      <c r="E203" s="449"/>
      <c r="F203" s="449"/>
      <c r="G203" s="449"/>
      <c r="H203" s="449"/>
      <c r="I203" s="449"/>
      <c r="J203" s="449"/>
      <c r="K203" s="449"/>
      <c r="L203" s="449"/>
      <c r="M203" s="449"/>
      <c r="N203" s="449"/>
      <c r="O203" s="449"/>
      <c r="P203" s="449"/>
      <c r="Q203" s="449"/>
      <c r="R203" s="449"/>
      <c r="S203" s="449"/>
      <c r="T203" s="449"/>
      <c r="U203" s="449"/>
      <c r="V203" s="449"/>
      <c r="W203" s="449"/>
      <c r="X203" s="449"/>
      <c r="Y203" s="450" t="s">
        <v>44</v>
      </c>
      <c r="Z203" s="450"/>
      <c r="AA203" s="450"/>
      <c r="AB203" s="450"/>
      <c r="AC203" s="450"/>
      <c r="AD203" s="450"/>
      <c r="AE203" s="450"/>
      <c r="AF203" s="450"/>
      <c r="AG203" s="450"/>
      <c r="AH203" s="450"/>
      <c r="AI203" s="450"/>
      <c r="AJ203" s="450"/>
      <c r="AK203" s="450"/>
      <c r="AL203" s="450"/>
      <c r="AM203" s="450"/>
      <c r="AN203" s="451"/>
      <c r="AO203" s="452">
        <f>SUM(AO195:AR202)</f>
        <v>0</v>
      </c>
      <c r="AP203" s="453"/>
      <c r="AQ203" s="453"/>
      <c r="AR203" s="454"/>
    </row>
    <row r="205" spans="1:44" ht="18" customHeight="1">
      <c r="C205" s="455"/>
      <c r="D205" s="455"/>
      <c r="E205" s="455"/>
      <c r="F205" s="455"/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6"/>
      <c r="Y205" s="457" t="s">
        <v>45</v>
      </c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  <c r="AK205" s="458"/>
      <c r="AL205" s="458"/>
      <c r="AM205" s="458"/>
      <c r="AN205" s="459"/>
      <c r="AO205" s="460">
        <f>AO179+AO191+AO203</f>
        <v>1931.43</v>
      </c>
      <c r="AP205" s="461"/>
      <c r="AQ205" s="461"/>
      <c r="AR205" s="462"/>
    </row>
    <row r="206" spans="1:44" ht="18" customHeight="1">
      <c r="C206" s="455"/>
      <c r="D206" s="455"/>
      <c r="E206" s="455"/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6"/>
      <c r="Y206" s="463" t="s">
        <v>46</v>
      </c>
      <c r="Z206" s="464"/>
      <c r="AA206" s="464"/>
      <c r="AB206" s="464"/>
      <c r="AC206" s="464"/>
      <c r="AD206" s="464"/>
      <c r="AE206" s="464"/>
      <c r="AF206" s="464"/>
      <c r="AG206" s="464"/>
      <c r="AH206" s="465">
        <v>0.2031</v>
      </c>
      <c r="AI206" s="465"/>
      <c r="AJ206" s="465"/>
      <c r="AK206" s="465"/>
      <c r="AL206" s="465"/>
      <c r="AM206" s="465"/>
      <c r="AN206" s="466"/>
      <c r="AO206" s="467">
        <f>ROUND(AO205*AH206,2)</f>
        <v>392.27</v>
      </c>
      <c r="AP206" s="468"/>
      <c r="AQ206" s="468"/>
      <c r="AR206" s="469"/>
    </row>
    <row r="207" spans="1:44" ht="18" customHeight="1">
      <c r="A207" s="437" t="s">
        <v>375</v>
      </c>
      <c r="B207" s="437"/>
      <c r="C207" s="455"/>
      <c r="D207" s="455"/>
      <c r="E207" s="455"/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6"/>
      <c r="Y207" s="438" t="s">
        <v>47</v>
      </c>
      <c r="Z207" s="439"/>
      <c r="AA207" s="439"/>
      <c r="AB207" s="439"/>
      <c r="AC207" s="439"/>
      <c r="AD207" s="439"/>
      <c r="AE207" s="439"/>
      <c r="AF207" s="439"/>
      <c r="AG207" s="439"/>
      <c r="AH207" s="439"/>
      <c r="AI207" s="439"/>
      <c r="AJ207" s="439"/>
      <c r="AK207" s="439"/>
      <c r="AL207" s="439"/>
      <c r="AM207" s="439"/>
      <c r="AN207" s="440"/>
      <c r="AO207" s="441">
        <f>SUM(AO205:AR206)</f>
        <v>2323.6999999999998</v>
      </c>
      <c r="AP207" s="442"/>
      <c r="AQ207" s="442"/>
      <c r="AR207" s="443"/>
    </row>
    <row r="209" spans="3:44" ht="18" customHeight="1">
      <c r="C209" s="444" t="s">
        <v>48</v>
      </c>
      <c r="D209" s="445"/>
      <c r="E209" s="445"/>
      <c r="F209" s="445"/>
      <c r="G209" s="445"/>
      <c r="H209" s="445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6"/>
      <c r="AC209" s="446"/>
      <c r="AD209" s="446"/>
      <c r="AE209" s="446"/>
      <c r="AF209" s="446"/>
      <c r="AG209" s="446"/>
      <c r="AH209" s="446"/>
      <c r="AI209" s="446"/>
      <c r="AJ209" s="446"/>
      <c r="AK209" s="446"/>
      <c r="AL209" s="446"/>
      <c r="AM209" s="446"/>
      <c r="AN209" s="446"/>
      <c r="AO209" s="446"/>
      <c r="AP209" s="446"/>
      <c r="AQ209" s="446"/>
      <c r="AR209" s="447"/>
    </row>
    <row r="210" spans="3:44" ht="18" customHeight="1">
      <c r="C210" s="433"/>
      <c r="D210" s="434"/>
      <c r="E210" s="434"/>
      <c r="F210" s="434"/>
      <c r="G210" s="434"/>
      <c r="H210" s="434"/>
      <c r="I210" s="435"/>
      <c r="J210" s="435"/>
      <c r="K210" s="435"/>
      <c r="L210" s="435"/>
      <c r="M210" s="435"/>
      <c r="N210" s="435"/>
      <c r="O210" s="435"/>
      <c r="P210" s="435"/>
      <c r="Q210" s="435"/>
      <c r="R210" s="435"/>
      <c r="S210" s="435"/>
      <c r="T210" s="435"/>
      <c r="U210" s="435"/>
      <c r="V210" s="435"/>
      <c r="W210" s="435"/>
      <c r="X210" s="435"/>
      <c r="Y210" s="435"/>
      <c r="Z210" s="435"/>
      <c r="AA210" s="435"/>
      <c r="AB210" s="435"/>
      <c r="AC210" s="435"/>
      <c r="AD210" s="435"/>
      <c r="AE210" s="435"/>
      <c r="AF210" s="435"/>
      <c r="AG210" s="435"/>
      <c r="AH210" s="435"/>
      <c r="AI210" s="435"/>
      <c r="AJ210" s="435"/>
      <c r="AK210" s="435"/>
      <c r="AL210" s="435"/>
      <c r="AM210" s="435"/>
      <c r="AN210" s="435"/>
      <c r="AO210" s="435"/>
      <c r="AP210" s="435"/>
      <c r="AQ210" s="435"/>
      <c r="AR210" s="436"/>
    </row>
    <row r="211" spans="3:44" ht="18" customHeight="1">
      <c r="C211" s="433"/>
      <c r="D211" s="434"/>
      <c r="E211" s="434"/>
      <c r="F211" s="434"/>
      <c r="G211" s="434"/>
      <c r="H211" s="434"/>
      <c r="I211" s="435"/>
      <c r="J211" s="435"/>
      <c r="K211" s="435"/>
      <c r="L211" s="435"/>
      <c r="M211" s="435"/>
      <c r="N211" s="435"/>
      <c r="O211" s="435"/>
      <c r="P211" s="435"/>
      <c r="Q211" s="435"/>
      <c r="R211" s="435"/>
      <c r="S211" s="435"/>
      <c r="T211" s="435"/>
      <c r="U211" s="435"/>
      <c r="V211" s="435"/>
      <c r="W211" s="435"/>
      <c r="X211" s="435"/>
      <c r="Y211" s="435"/>
      <c r="Z211" s="435"/>
      <c r="AA211" s="435"/>
      <c r="AB211" s="435"/>
      <c r="AC211" s="435"/>
      <c r="AD211" s="435"/>
      <c r="AE211" s="435"/>
      <c r="AF211" s="435"/>
      <c r="AG211" s="435"/>
      <c r="AH211" s="435"/>
      <c r="AI211" s="435"/>
      <c r="AJ211" s="435"/>
      <c r="AK211" s="435"/>
      <c r="AL211" s="435"/>
      <c r="AM211" s="435"/>
      <c r="AN211" s="435"/>
      <c r="AO211" s="435"/>
      <c r="AP211" s="435"/>
      <c r="AQ211" s="435"/>
      <c r="AR211" s="436"/>
    </row>
    <row r="212" spans="3:44" ht="18" customHeight="1">
      <c r="C212" s="433"/>
      <c r="D212" s="434"/>
      <c r="E212" s="434"/>
      <c r="F212" s="434"/>
      <c r="G212" s="434"/>
      <c r="H212" s="434"/>
      <c r="I212" s="435"/>
      <c r="J212" s="435"/>
      <c r="K212" s="435"/>
      <c r="L212" s="435"/>
      <c r="M212" s="435"/>
      <c r="N212" s="435"/>
      <c r="O212" s="435"/>
      <c r="P212" s="435"/>
      <c r="Q212" s="435"/>
      <c r="R212" s="435"/>
      <c r="S212" s="435"/>
      <c r="T212" s="435"/>
      <c r="U212" s="435"/>
      <c r="V212" s="435"/>
      <c r="W212" s="435"/>
      <c r="X212" s="435"/>
      <c r="Y212" s="435"/>
      <c r="Z212" s="435"/>
      <c r="AA212" s="435"/>
      <c r="AB212" s="435"/>
      <c r="AC212" s="435"/>
      <c r="AD212" s="435"/>
      <c r="AE212" s="435"/>
      <c r="AF212" s="435"/>
      <c r="AG212" s="435"/>
      <c r="AH212" s="435"/>
      <c r="AI212" s="435"/>
      <c r="AJ212" s="435"/>
      <c r="AK212" s="435"/>
      <c r="AL212" s="435"/>
      <c r="AM212" s="435"/>
      <c r="AN212" s="435"/>
      <c r="AO212" s="435"/>
      <c r="AP212" s="435"/>
      <c r="AQ212" s="435"/>
      <c r="AR212" s="436"/>
    </row>
    <row r="213" spans="3:44" ht="18" customHeight="1">
      <c r="C213" s="433"/>
      <c r="D213" s="434"/>
      <c r="E213" s="434"/>
      <c r="F213" s="434"/>
      <c r="G213" s="434"/>
      <c r="H213" s="434"/>
      <c r="I213" s="435"/>
      <c r="J213" s="435"/>
      <c r="K213" s="435"/>
      <c r="L213" s="435"/>
      <c r="M213" s="435"/>
      <c r="N213" s="435"/>
      <c r="O213" s="435"/>
      <c r="P213" s="435"/>
      <c r="Q213" s="435"/>
      <c r="R213" s="435"/>
      <c r="S213" s="435"/>
      <c r="T213" s="435"/>
      <c r="U213" s="435"/>
      <c r="V213" s="435"/>
      <c r="W213" s="435"/>
      <c r="X213" s="435"/>
      <c r="Y213" s="435"/>
      <c r="Z213" s="435"/>
      <c r="AA213" s="435"/>
      <c r="AB213" s="435"/>
      <c r="AC213" s="435"/>
      <c r="AD213" s="435"/>
      <c r="AE213" s="435"/>
      <c r="AF213" s="435"/>
      <c r="AG213" s="435"/>
      <c r="AH213" s="435"/>
      <c r="AI213" s="435"/>
      <c r="AJ213" s="435"/>
      <c r="AK213" s="435"/>
      <c r="AL213" s="435"/>
      <c r="AM213" s="435"/>
      <c r="AN213" s="435"/>
      <c r="AO213" s="435"/>
      <c r="AP213" s="435"/>
      <c r="AQ213" s="435"/>
      <c r="AR213" s="436"/>
    </row>
    <row r="214" spans="3:44" ht="18" customHeight="1">
      <c r="C214" s="409"/>
      <c r="D214" s="410"/>
      <c r="E214" s="410"/>
      <c r="F214" s="410"/>
      <c r="G214" s="410"/>
      <c r="H214" s="410"/>
      <c r="I214" s="411"/>
      <c r="J214" s="411"/>
      <c r="K214" s="411"/>
      <c r="L214" s="411"/>
      <c r="M214" s="411"/>
      <c r="N214" s="411"/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1"/>
      <c r="AA214" s="411"/>
      <c r="AB214" s="411"/>
      <c r="AC214" s="411"/>
      <c r="AD214" s="411"/>
      <c r="AE214" s="411"/>
      <c r="AF214" s="411"/>
      <c r="AG214" s="411"/>
      <c r="AH214" s="411"/>
      <c r="AI214" s="411"/>
      <c r="AJ214" s="411"/>
      <c r="AK214" s="411"/>
      <c r="AL214" s="411"/>
      <c r="AM214" s="411"/>
      <c r="AN214" s="411"/>
      <c r="AO214" s="411"/>
      <c r="AP214" s="411"/>
      <c r="AQ214" s="411"/>
      <c r="AR214" s="412"/>
    </row>
    <row r="216" spans="3:44" ht="18" customHeight="1">
      <c r="C216" s="413" t="s">
        <v>49</v>
      </c>
      <c r="D216" s="414"/>
      <c r="E216" s="414"/>
      <c r="F216" s="414"/>
      <c r="G216" s="414"/>
      <c r="H216" s="414"/>
      <c r="I216" s="414"/>
      <c r="J216" s="414"/>
      <c r="K216" s="414"/>
      <c r="L216" s="414"/>
      <c r="M216" s="414"/>
      <c r="N216" s="414"/>
      <c r="O216" s="414"/>
      <c r="P216" s="414"/>
      <c r="Q216" s="414"/>
      <c r="R216" s="414"/>
      <c r="S216" s="414"/>
      <c r="T216" s="414"/>
      <c r="U216" s="414"/>
      <c r="V216" s="414"/>
      <c r="W216" s="414"/>
      <c r="X216" s="414"/>
      <c r="Y216" s="414"/>
      <c r="Z216" s="414"/>
      <c r="AA216" s="415"/>
      <c r="AB216" s="416" t="str">
        <f>[6]C.UNIT.SERV.!$E$5</f>
        <v>DATA-BASE:      MAIO/2011/PR</v>
      </c>
      <c r="AC216" s="417"/>
      <c r="AD216" s="417"/>
      <c r="AE216" s="417"/>
      <c r="AF216" s="417"/>
      <c r="AG216" s="417"/>
      <c r="AH216" s="417"/>
      <c r="AI216" s="418"/>
      <c r="AJ216" s="416"/>
      <c r="AK216" s="417"/>
      <c r="AL216" s="417"/>
      <c r="AM216" s="417"/>
      <c r="AN216" s="417"/>
      <c r="AO216" s="417"/>
      <c r="AP216" s="417"/>
      <c r="AQ216" s="417"/>
      <c r="AR216" s="425"/>
    </row>
    <row r="217" spans="3:44" ht="18" customHeight="1">
      <c r="C217" s="428" t="s">
        <v>50</v>
      </c>
      <c r="D217" s="429"/>
      <c r="E217" s="429"/>
      <c r="F217" s="429"/>
      <c r="G217" s="429" t="s">
        <v>114</v>
      </c>
      <c r="H217" s="429"/>
      <c r="I217" s="429"/>
      <c r="J217" s="429"/>
      <c r="K217" s="429"/>
      <c r="L217" s="429"/>
      <c r="M217" s="429"/>
      <c r="N217" s="429"/>
      <c r="O217" s="429"/>
      <c r="P217" s="429"/>
      <c r="Q217" s="429"/>
      <c r="R217" s="429"/>
      <c r="S217" s="429"/>
      <c r="T217" s="429"/>
      <c r="U217" s="429"/>
      <c r="V217" s="429"/>
      <c r="W217" s="429"/>
      <c r="X217" s="429"/>
      <c r="Y217" s="429"/>
      <c r="Z217" s="429"/>
      <c r="AA217" s="430"/>
      <c r="AB217" s="419"/>
      <c r="AC217" s="420"/>
      <c r="AD217" s="420"/>
      <c r="AE217" s="420"/>
      <c r="AF217" s="420"/>
      <c r="AG217" s="420"/>
      <c r="AH217" s="420"/>
      <c r="AI217" s="421"/>
      <c r="AJ217" s="419"/>
      <c r="AK217" s="420"/>
      <c r="AL217" s="420"/>
      <c r="AM217" s="420"/>
      <c r="AN217" s="420"/>
      <c r="AO217" s="420"/>
      <c r="AP217" s="420"/>
      <c r="AQ217" s="420"/>
      <c r="AR217" s="426"/>
    </row>
    <row r="218" spans="3:44" ht="18" customHeight="1">
      <c r="C218" s="428" t="s">
        <v>51</v>
      </c>
      <c r="D218" s="429"/>
      <c r="E218" s="429"/>
      <c r="F218" s="429"/>
      <c r="G218" s="429"/>
      <c r="H218" s="429"/>
      <c r="I218" s="429"/>
      <c r="J218" s="429"/>
      <c r="K218" s="429"/>
      <c r="L218" s="429"/>
      <c r="M218" s="429"/>
      <c r="N218" s="429"/>
      <c r="O218" s="429"/>
      <c r="P218" s="429"/>
      <c r="Q218" s="429"/>
      <c r="R218" s="429"/>
      <c r="S218" s="429"/>
      <c r="T218" s="429"/>
      <c r="U218" s="429"/>
      <c r="V218" s="429"/>
      <c r="W218" s="429"/>
      <c r="X218" s="429"/>
      <c r="Y218" s="429"/>
      <c r="Z218" s="429"/>
      <c r="AA218" s="430"/>
      <c r="AB218" s="419"/>
      <c r="AC218" s="420"/>
      <c r="AD218" s="420"/>
      <c r="AE218" s="420"/>
      <c r="AF218" s="420"/>
      <c r="AG218" s="420"/>
      <c r="AH218" s="420"/>
      <c r="AI218" s="421"/>
      <c r="AJ218" s="419"/>
      <c r="AK218" s="420"/>
      <c r="AL218" s="420"/>
      <c r="AM218" s="420"/>
      <c r="AN218" s="420"/>
      <c r="AO218" s="420"/>
      <c r="AP218" s="420"/>
      <c r="AQ218" s="420"/>
      <c r="AR218" s="426"/>
    </row>
    <row r="219" spans="3:44" ht="18" customHeight="1">
      <c r="C219" s="431"/>
      <c r="D219" s="432"/>
      <c r="E219" s="432"/>
      <c r="F219" s="432"/>
      <c r="G219" s="432"/>
      <c r="H219" s="432"/>
      <c r="I219" s="432"/>
      <c r="J219" s="432"/>
      <c r="K219" s="432"/>
      <c r="L219" s="432"/>
      <c r="M219" s="432"/>
      <c r="N219" s="432"/>
      <c r="O219" s="432"/>
      <c r="P219" s="432"/>
      <c r="Q219" s="432"/>
      <c r="R219" s="432"/>
      <c r="S219" s="432"/>
      <c r="T219" s="432"/>
      <c r="U219" s="432"/>
      <c r="V219" s="432"/>
      <c r="W219" s="432"/>
      <c r="X219" s="432"/>
      <c r="Y219" s="432"/>
      <c r="Z219" s="432"/>
      <c r="AA219" s="432"/>
      <c r="AB219" s="422"/>
      <c r="AC219" s="423"/>
      <c r="AD219" s="423"/>
      <c r="AE219" s="423"/>
      <c r="AF219" s="423"/>
      <c r="AG219" s="423"/>
      <c r="AH219" s="423"/>
      <c r="AI219" s="424"/>
      <c r="AJ219" s="422"/>
      <c r="AK219" s="423"/>
      <c r="AL219" s="423"/>
      <c r="AM219" s="423"/>
      <c r="AN219" s="423"/>
      <c r="AO219" s="423"/>
      <c r="AP219" s="423"/>
      <c r="AQ219" s="423"/>
      <c r="AR219" s="427"/>
    </row>
    <row r="221" spans="3:44" ht="18" customHeight="1">
      <c r="C221" s="568" t="s">
        <v>13</v>
      </c>
      <c r="D221" s="569"/>
      <c r="E221" s="569"/>
      <c r="F221" s="569"/>
      <c r="G221" s="569"/>
      <c r="H221" s="569"/>
      <c r="I221" s="569"/>
      <c r="J221" s="569"/>
      <c r="K221" s="569"/>
      <c r="L221" s="569"/>
      <c r="M221" s="569"/>
      <c r="N221" s="569"/>
      <c r="O221" s="569"/>
      <c r="P221" s="569"/>
      <c r="Q221" s="569"/>
      <c r="R221" s="569"/>
      <c r="S221" s="569"/>
      <c r="T221" s="569"/>
      <c r="U221" s="569"/>
      <c r="V221" s="569"/>
      <c r="W221" s="569"/>
      <c r="X221" s="569"/>
      <c r="Y221" s="569"/>
      <c r="Z221" s="569"/>
      <c r="AA221" s="569"/>
      <c r="AB221" s="569"/>
      <c r="AC221" s="569"/>
      <c r="AD221" s="569"/>
      <c r="AE221" s="569"/>
      <c r="AF221" s="569"/>
      <c r="AG221" s="569"/>
      <c r="AH221" s="569"/>
      <c r="AI221" s="569"/>
      <c r="AJ221" s="569"/>
      <c r="AK221" s="569"/>
      <c r="AL221" s="569"/>
      <c r="AM221" s="569"/>
      <c r="AN221" s="569"/>
      <c r="AO221" s="569"/>
      <c r="AP221" s="569"/>
      <c r="AQ221" s="569"/>
      <c r="AR221" s="570"/>
    </row>
    <row r="222" spans="3:44" ht="18" customHeight="1">
      <c r="C222" s="571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  <c r="AO222" s="572"/>
      <c r="AP222" s="572"/>
      <c r="AQ222" s="572"/>
      <c r="AR222" s="573"/>
    </row>
    <row r="223" spans="3:44" ht="18" customHeight="1">
      <c r="C223" s="574" t="s">
        <v>14</v>
      </c>
      <c r="D223" s="575"/>
      <c r="E223" s="575"/>
      <c r="F223" s="575"/>
      <c r="G223" s="578" t="s">
        <v>378</v>
      </c>
      <c r="H223" s="578"/>
      <c r="I223" s="578"/>
      <c r="J223" s="579"/>
      <c r="K223" s="582" t="s">
        <v>15</v>
      </c>
      <c r="L223" s="583"/>
      <c r="M223" s="583"/>
      <c r="N223" s="583"/>
      <c r="O223" s="586" t="s">
        <v>644</v>
      </c>
      <c r="P223" s="586"/>
      <c r="Q223" s="586"/>
      <c r="R223" s="586"/>
      <c r="S223" s="586"/>
      <c r="T223" s="586"/>
      <c r="U223" s="586"/>
      <c r="V223" s="586"/>
      <c r="W223" s="586"/>
      <c r="X223" s="586"/>
      <c r="Y223" s="586"/>
      <c r="Z223" s="586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7"/>
      <c r="AL223" s="244" t="s">
        <v>16</v>
      </c>
      <c r="AM223" s="245"/>
      <c r="AN223" s="245"/>
      <c r="AO223" s="245"/>
      <c r="AP223" s="590" t="s">
        <v>89</v>
      </c>
      <c r="AQ223" s="590"/>
      <c r="AR223" s="591"/>
    </row>
    <row r="224" spans="3:44" ht="18" customHeight="1">
      <c r="C224" s="576"/>
      <c r="D224" s="577"/>
      <c r="E224" s="577"/>
      <c r="F224" s="577"/>
      <c r="G224" s="580"/>
      <c r="H224" s="580"/>
      <c r="I224" s="580"/>
      <c r="J224" s="581"/>
      <c r="K224" s="584"/>
      <c r="L224" s="585"/>
      <c r="M224" s="585"/>
      <c r="N224" s="585"/>
      <c r="O224" s="588"/>
      <c r="P224" s="588"/>
      <c r="Q224" s="588"/>
      <c r="R224" s="588"/>
      <c r="S224" s="588"/>
      <c r="T224" s="588"/>
      <c r="U224" s="588"/>
      <c r="V224" s="588"/>
      <c r="W224" s="588"/>
      <c r="X224" s="588"/>
      <c r="Y224" s="588"/>
      <c r="Z224" s="588"/>
      <c r="AA224" s="588"/>
      <c r="AB224" s="588"/>
      <c r="AC224" s="588"/>
      <c r="AD224" s="588"/>
      <c r="AE224" s="588"/>
      <c r="AF224" s="588"/>
      <c r="AG224" s="588"/>
      <c r="AH224" s="588"/>
      <c r="AI224" s="588"/>
      <c r="AJ224" s="588"/>
      <c r="AK224" s="589"/>
      <c r="AL224" s="246"/>
      <c r="AM224" s="247"/>
      <c r="AN224" s="247"/>
      <c r="AO224" s="247"/>
      <c r="AP224" s="592"/>
      <c r="AQ224" s="592"/>
      <c r="AR224" s="593"/>
    </row>
    <row r="226" spans="3:44" ht="18" customHeight="1">
      <c r="C226" s="507" t="s">
        <v>2</v>
      </c>
      <c r="D226" s="508"/>
      <c r="E226" s="509"/>
      <c r="F226" s="513" t="s">
        <v>17</v>
      </c>
      <c r="G226" s="508"/>
      <c r="H226" s="508"/>
      <c r="I226" s="508"/>
      <c r="J226" s="508"/>
      <c r="K226" s="508"/>
      <c r="L226" s="508"/>
      <c r="M226" s="508"/>
      <c r="N226" s="508"/>
      <c r="O226" s="508"/>
      <c r="P226" s="508"/>
      <c r="Q226" s="508"/>
      <c r="R226" s="508"/>
      <c r="S226" s="508"/>
      <c r="T226" s="508"/>
      <c r="U226" s="509"/>
      <c r="V226" s="513" t="s">
        <v>100</v>
      </c>
      <c r="W226" s="508"/>
      <c r="X226" s="509"/>
      <c r="Y226" s="594" t="s">
        <v>18</v>
      </c>
      <c r="Z226" s="595"/>
      <c r="AA226" s="595"/>
      <c r="AB226" s="595"/>
      <c r="AC226" s="595"/>
      <c r="AD226" s="595"/>
      <c r="AE226" s="595"/>
      <c r="AF226" s="596"/>
      <c r="AG226" s="594" t="s">
        <v>19</v>
      </c>
      <c r="AH226" s="595"/>
      <c r="AI226" s="595"/>
      <c r="AJ226" s="595"/>
      <c r="AK226" s="595"/>
      <c r="AL226" s="595"/>
      <c r="AM226" s="595"/>
      <c r="AN226" s="596"/>
      <c r="AO226" s="513" t="s">
        <v>20</v>
      </c>
      <c r="AP226" s="508"/>
      <c r="AQ226" s="508"/>
      <c r="AR226" s="515"/>
    </row>
    <row r="227" spans="3:44" ht="18" customHeight="1">
      <c r="C227" s="510"/>
      <c r="D227" s="511"/>
      <c r="E227" s="512"/>
      <c r="F227" s="514"/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12"/>
      <c r="V227" s="514"/>
      <c r="W227" s="511"/>
      <c r="X227" s="512"/>
      <c r="Y227" s="597" t="s">
        <v>21</v>
      </c>
      <c r="Z227" s="598"/>
      <c r="AA227" s="598"/>
      <c r="AB227" s="599"/>
      <c r="AC227" s="597" t="s">
        <v>22</v>
      </c>
      <c r="AD227" s="598"/>
      <c r="AE227" s="598"/>
      <c r="AF227" s="599"/>
      <c r="AG227" s="597" t="s">
        <v>21</v>
      </c>
      <c r="AH227" s="598"/>
      <c r="AI227" s="598"/>
      <c r="AJ227" s="599"/>
      <c r="AK227" s="597" t="s">
        <v>22</v>
      </c>
      <c r="AL227" s="598"/>
      <c r="AM227" s="598"/>
      <c r="AN227" s="599"/>
      <c r="AO227" s="514"/>
      <c r="AP227" s="511"/>
      <c r="AQ227" s="511"/>
      <c r="AR227" s="516"/>
    </row>
    <row r="228" spans="3:44" ht="18" customHeight="1">
      <c r="C228" s="489"/>
      <c r="D228" s="490"/>
      <c r="E228" s="491"/>
      <c r="F228" s="609"/>
      <c r="G228" s="610"/>
      <c r="H228" s="610"/>
      <c r="I228" s="610"/>
      <c r="J228" s="610"/>
      <c r="K228" s="610"/>
      <c r="L228" s="610"/>
      <c r="M228" s="610"/>
      <c r="N228" s="610"/>
      <c r="O228" s="610"/>
      <c r="P228" s="610"/>
      <c r="Q228" s="610"/>
      <c r="R228" s="610"/>
      <c r="S228" s="610"/>
      <c r="T228" s="610"/>
      <c r="U228" s="611"/>
      <c r="V228" s="562"/>
      <c r="W228" s="563"/>
      <c r="X228" s="564"/>
      <c r="Y228" s="562"/>
      <c r="Z228" s="563"/>
      <c r="AA228" s="563"/>
      <c r="AB228" s="564"/>
      <c r="AC228" s="602"/>
      <c r="AD228" s="603"/>
      <c r="AE228" s="603"/>
      <c r="AF228" s="604"/>
      <c r="AG228" s="562"/>
      <c r="AH228" s="563"/>
      <c r="AI228" s="563"/>
      <c r="AJ228" s="564"/>
      <c r="AK228" s="562"/>
      <c r="AL228" s="563"/>
      <c r="AM228" s="563"/>
      <c r="AN228" s="564"/>
      <c r="AO228" s="562"/>
      <c r="AP228" s="563"/>
      <c r="AQ228" s="563"/>
      <c r="AR228" s="617"/>
    </row>
    <row r="229" spans="3:44" ht="18" customHeight="1">
      <c r="C229" s="477"/>
      <c r="D229" s="478"/>
      <c r="E229" s="479"/>
      <c r="F229" s="517"/>
      <c r="G229" s="518"/>
      <c r="H229" s="518"/>
      <c r="I229" s="518"/>
      <c r="J229" s="518"/>
      <c r="K229" s="518"/>
      <c r="L229" s="518"/>
      <c r="M229" s="518"/>
      <c r="N229" s="518"/>
      <c r="O229" s="518"/>
      <c r="P229" s="518"/>
      <c r="Q229" s="518"/>
      <c r="R229" s="518"/>
      <c r="S229" s="518"/>
      <c r="T229" s="518"/>
      <c r="U229" s="519"/>
      <c r="V229" s="523"/>
      <c r="W229" s="524"/>
      <c r="X229" s="525"/>
      <c r="Y229" s="523"/>
      <c r="Z229" s="524"/>
      <c r="AA229" s="524"/>
      <c r="AB229" s="525"/>
      <c r="AC229" s="556"/>
      <c r="AD229" s="557"/>
      <c r="AE229" s="557"/>
      <c r="AF229" s="558"/>
      <c r="AG229" s="523"/>
      <c r="AH229" s="524"/>
      <c r="AI229" s="524"/>
      <c r="AJ229" s="525"/>
      <c r="AK229" s="523"/>
      <c r="AL229" s="524"/>
      <c r="AM229" s="524"/>
      <c r="AN229" s="525"/>
      <c r="AO229" s="523"/>
      <c r="AP229" s="524"/>
      <c r="AQ229" s="524"/>
      <c r="AR229" s="548"/>
    </row>
    <row r="230" spans="3:44" ht="18" customHeight="1">
      <c r="C230" s="477"/>
      <c r="D230" s="478"/>
      <c r="E230" s="479"/>
      <c r="F230" s="517"/>
      <c r="G230" s="518"/>
      <c r="H230" s="518"/>
      <c r="I230" s="518"/>
      <c r="J230" s="518"/>
      <c r="K230" s="518"/>
      <c r="L230" s="518"/>
      <c r="M230" s="518"/>
      <c r="N230" s="518"/>
      <c r="O230" s="518"/>
      <c r="P230" s="518"/>
      <c r="Q230" s="518"/>
      <c r="R230" s="518"/>
      <c r="S230" s="518"/>
      <c r="T230" s="518"/>
      <c r="U230" s="519"/>
      <c r="V230" s="523"/>
      <c r="W230" s="524"/>
      <c r="X230" s="525"/>
      <c r="Y230" s="523"/>
      <c r="Z230" s="524"/>
      <c r="AA230" s="524"/>
      <c r="AB230" s="525"/>
      <c r="AC230" s="556"/>
      <c r="AD230" s="557"/>
      <c r="AE230" s="557"/>
      <c r="AF230" s="558"/>
      <c r="AG230" s="523"/>
      <c r="AH230" s="524"/>
      <c r="AI230" s="524"/>
      <c r="AJ230" s="525"/>
      <c r="AK230" s="523"/>
      <c r="AL230" s="524"/>
      <c r="AM230" s="524"/>
      <c r="AN230" s="525"/>
      <c r="AO230" s="523"/>
      <c r="AP230" s="524"/>
      <c r="AQ230" s="524"/>
      <c r="AR230" s="548"/>
    </row>
    <row r="231" spans="3:44" ht="18" customHeight="1">
      <c r="C231" s="477"/>
      <c r="D231" s="478"/>
      <c r="E231" s="479"/>
      <c r="F231" s="517"/>
      <c r="G231" s="518"/>
      <c r="H231" s="518"/>
      <c r="I231" s="518"/>
      <c r="J231" s="518"/>
      <c r="K231" s="518"/>
      <c r="L231" s="518"/>
      <c r="M231" s="518"/>
      <c r="N231" s="518"/>
      <c r="O231" s="518"/>
      <c r="P231" s="518"/>
      <c r="Q231" s="518"/>
      <c r="R231" s="518"/>
      <c r="S231" s="518"/>
      <c r="T231" s="518"/>
      <c r="U231" s="519"/>
      <c r="V231" s="523"/>
      <c r="W231" s="524"/>
      <c r="X231" s="525"/>
      <c r="Y231" s="523"/>
      <c r="Z231" s="524"/>
      <c r="AA231" s="524"/>
      <c r="AB231" s="525"/>
      <c r="AC231" s="556"/>
      <c r="AD231" s="557"/>
      <c r="AE231" s="557"/>
      <c r="AF231" s="558"/>
      <c r="AG231" s="523"/>
      <c r="AH231" s="524"/>
      <c r="AI231" s="524"/>
      <c r="AJ231" s="525"/>
      <c r="AK231" s="523"/>
      <c r="AL231" s="524"/>
      <c r="AM231" s="524"/>
      <c r="AN231" s="525"/>
      <c r="AO231" s="523"/>
      <c r="AP231" s="524"/>
      <c r="AQ231" s="524"/>
      <c r="AR231" s="548"/>
    </row>
    <row r="232" spans="3:44" ht="18" customHeight="1">
      <c r="C232" s="477"/>
      <c r="D232" s="478"/>
      <c r="E232" s="479"/>
      <c r="F232" s="517"/>
      <c r="G232" s="518"/>
      <c r="H232" s="518"/>
      <c r="I232" s="518"/>
      <c r="J232" s="518"/>
      <c r="K232" s="518"/>
      <c r="L232" s="518"/>
      <c r="M232" s="518"/>
      <c r="N232" s="518"/>
      <c r="O232" s="518"/>
      <c r="P232" s="518"/>
      <c r="Q232" s="518"/>
      <c r="R232" s="518"/>
      <c r="S232" s="518"/>
      <c r="T232" s="518"/>
      <c r="U232" s="519"/>
      <c r="V232" s="523"/>
      <c r="W232" s="524"/>
      <c r="X232" s="525"/>
      <c r="Y232" s="523"/>
      <c r="Z232" s="524"/>
      <c r="AA232" s="524"/>
      <c r="AB232" s="525"/>
      <c r="AC232" s="556"/>
      <c r="AD232" s="557"/>
      <c r="AE232" s="557"/>
      <c r="AF232" s="558"/>
      <c r="AG232" s="523"/>
      <c r="AH232" s="524"/>
      <c r="AI232" s="524"/>
      <c r="AJ232" s="525"/>
      <c r="AK232" s="523"/>
      <c r="AL232" s="524"/>
      <c r="AM232" s="524"/>
      <c r="AN232" s="525"/>
      <c r="AO232" s="523"/>
      <c r="AP232" s="524"/>
      <c r="AQ232" s="524"/>
      <c r="AR232" s="548"/>
    </row>
    <row r="233" spans="3:44" ht="18" customHeight="1">
      <c r="C233" s="477"/>
      <c r="D233" s="478"/>
      <c r="E233" s="479"/>
      <c r="F233" s="517"/>
      <c r="G233" s="518"/>
      <c r="H233" s="518"/>
      <c r="I233" s="518"/>
      <c r="J233" s="518"/>
      <c r="K233" s="518"/>
      <c r="L233" s="518"/>
      <c r="M233" s="518"/>
      <c r="N233" s="518"/>
      <c r="O233" s="518"/>
      <c r="P233" s="518"/>
      <c r="Q233" s="518"/>
      <c r="R233" s="518"/>
      <c r="S233" s="518"/>
      <c r="T233" s="518"/>
      <c r="U233" s="519"/>
      <c r="V233" s="523"/>
      <c r="W233" s="524"/>
      <c r="X233" s="525"/>
      <c r="Y233" s="523"/>
      <c r="Z233" s="524"/>
      <c r="AA233" s="524"/>
      <c r="AB233" s="525"/>
      <c r="AC233" s="556"/>
      <c r="AD233" s="557"/>
      <c r="AE233" s="557"/>
      <c r="AF233" s="558"/>
      <c r="AG233" s="523"/>
      <c r="AH233" s="524"/>
      <c r="AI233" s="524"/>
      <c r="AJ233" s="525"/>
      <c r="AK233" s="523"/>
      <c r="AL233" s="524"/>
      <c r="AM233" s="524"/>
      <c r="AN233" s="525"/>
      <c r="AO233" s="523"/>
      <c r="AP233" s="524"/>
      <c r="AQ233" s="524"/>
      <c r="AR233" s="548"/>
    </row>
    <row r="234" spans="3:44" ht="18" customHeight="1">
      <c r="C234" s="477"/>
      <c r="D234" s="478"/>
      <c r="E234" s="479"/>
      <c r="F234" s="517"/>
      <c r="G234" s="518"/>
      <c r="H234" s="518"/>
      <c r="I234" s="518"/>
      <c r="J234" s="518"/>
      <c r="K234" s="518"/>
      <c r="L234" s="518"/>
      <c r="M234" s="518"/>
      <c r="N234" s="518"/>
      <c r="O234" s="518"/>
      <c r="P234" s="518"/>
      <c r="Q234" s="518"/>
      <c r="R234" s="518"/>
      <c r="S234" s="518"/>
      <c r="T234" s="518"/>
      <c r="U234" s="519"/>
      <c r="V234" s="523"/>
      <c r="W234" s="524"/>
      <c r="X234" s="525"/>
      <c r="Y234" s="523"/>
      <c r="Z234" s="524"/>
      <c r="AA234" s="524"/>
      <c r="AB234" s="525"/>
      <c r="AC234" s="556"/>
      <c r="AD234" s="557"/>
      <c r="AE234" s="557"/>
      <c r="AF234" s="558"/>
      <c r="AG234" s="523"/>
      <c r="AH234" s="524"/>
      <c r="AI234" s="524"/>
      <c r="AJ234" s="525"/>
      <c r="AK234" s="523"/>
      <c r="AL234" s="524"/>
      <c r="AM234" s="524"/>
      <c r="AN234" s="525"/>
      <c r="AO234" s="523"/>
      <c r="AP234" s="524"/>
      <c r="AQ234" s="524"/>
      <c r="AR234" s="548"/>
    </row>
    <row r="235" spans="3:44" ht="18" customHeight="1">
      <c r="C235" s="477"/>
      <c r="D235" s="478"/>
      <c r="E235" s="479"/>
      <c r="F235" s="517"/>
      <c r="G235" s="518"/>
      <c r="H235" s="518"/>
      <c r="I235" s="518"/>
      <c r="J235" s="518"/>
      <c r="K235" s="518"/>
      <c r="L235" s="518"/>
      <c r="M235" s="518"/>
      <c r="N235" s="518"/>
      <c r="O235" s="518"/>
      <c r="P235" s="518"/>
      <c r="Q235" s="518"/>
      <c r="R235" s="518"/>
      <c r="S235" s="518"/>
      <c r="T235" s="518"/>
      <c r="U235" s="519"/>
      <c r="V235" s="523"/>
      <c r="W235" s="524"/>
      <c r="X235" s="525"/>
      <c r="Y235" s="523"/>
      <c r="Z235" s="524"/>
      <c r="AA235" s="524"/>
      <c r="AB235" s="525"/>
      <c r="AC235" s="556"/>
      <c r="AD235" s="557"/>
      <c r="AE235" s="557"/>
      <c r="AF235" s="558"/>
      <c r="AG235" s="523"/>
      <c r="AH235" s="524"/>
      <c r="AI235" s="524"/>
      <c r="AJ235" s="525"/>
      <c r="AK235" s="523"/>
      <c r="AL235" s="524"/>
      <c r="AM235" s="524"/>
      <c r="AN235" s="525"/>
      <c r="AO235" s="523"/>
      <c r="AP235" s="524"/>
      <c r="AQ235" s="524"/>
      <c r="AR235" s="548"/>
    </row>
    <row r="236" spans="3:44" ht="18" customHeight="1">
      <c r="C236" s="448"/>
      <c r="D236" s="449"/>
      <c r="E236" s="449"/>
      <c r="F236" s="449"/>
      <c r="G236" s="449"/>
      <c r="H236" s="449"/>
      <c r="I236" s="449"/>
      <c r="J236" s="449"/>
      <c r="K236" s="449"/>
      <c r="L236" s="449"/>
      <c r="M236" s="449"/>
      <c r="N236" s="449"/>
      <c r="O236" s="449"/>
      <c r="P236" s="449"/>
      <c r="Q236" s="449"/>
      <c r="R236" s="449"/>
      <c r="S236" s="449"/>
      <c r="T236" s="449"/>
      <c r="U236" s="449"/>
      <c r="V236" s="449"/>
      <c r="W236" s="449"/>
      <c r="X236" s="552"/>
      <c r="Y236" s="553" t="s">
        <v>23</v>
      </c>
      <c r="Z236" s="554"/>
      <c r="AA236" s="554"/>
      <c r="AB236" s="554"/>
      <c r="AC236" s="554"/>
      <c r="AD236" s="554"/>
      <c r="AE236" s="554"/>
      <c r="AF236" s="554"/>
      <c r="AG236" s="554"/>
      <c r="AH236" s="554"/>
      <c r="AI236" s="554"/>
      <c r="AJ236" s="554"/>
      <c r="AK236" s="554"/>
      <c r="AL236" s="554"/>
      <c r="AM236" s="554"/>
      <c r="AN236" s="555"/>
      <c r="AO236" s="452">
        <f>SUM(AO228:AR235)</f>
        <v>0</v>
      </c>
      <c r="AP236" s="453"/>
      <c r="AQ236" s="453"/>
      <c r="AR236" s="454"/>
    </row>
    <row r="238" spans="3:44" ht="18" customHeight="1">
      <c r="C238" s="507" t="s">
        <v>2</v>
      </c>
      <c r="D238" s="508"/>
      <c r="E238" s="509"/>
      <c r="F238" s="513" t="s">
        <v>24</v>
      </c>
      <c r="G238" s="508"/>
      <c r="H238" s="508"/>
      <c r="I238" s="508"/>
      <c r="J238" s="508"/>
      <c r="K238" s="508"/>
      <c r="L238" s="508"/>
      <c r="M238" s="508"/>
      <c r="N238" s="508"/>
      <c r="O238" s="508"/>
      <c r="P238" s="508"/>
      <c r="Q238" s="508"/>
      <c r="R238" s="508"/>
      <c r="S238" s="508"/>
      <c r="T238" s="508"/>
      <c r="U238" s="508"/>
      <c r="V238" s="508"/>
      <c r="W238" s="508"/>
      <c r="X238" s="508"/>
      <c r="Y238" s="508"/>
      <c r="Z238" s="508"/>
      <c r="AA238" s="508"/>
      <c r="AB238" s="509"/>
      <c r="AC238" s="513" t="s">
        <v>25</v>
      </c>
      <c r="AD238" s="508"/>
      <c r="AE238" s="508"/>
      <c r="AF238" s="509"/>
      <c r="AG238" s="513" t="s">
        <v>100</v>
      </c>
      <c r="AH238" s="508"/>
      <c r="AI238" s="508"/>
      <c r="AJ238" s="509"/>
      <c r="AK238" s="513" t="s">
        <v>26</v>
      </c>
      <c r="AL238" s="508"/>
      <c r="AM238" s="508"/>
      <c r="AN238" s="509"/>
      <c r="AO238" s="513" t="s">
        <v>20</v>
      </c>
      <c r="AP238" s="508"/>
      <c r="AQ238" s="508"/>
      <c r="AR238" s="515"/>
    </row>
    <row r="239" spans="3:44" ht="18" customHeight="1">
      <c r="C239" s="510"/>
      <c r="D239" s="511"/>
      <c r="E239" s="512"/>
      <c r="F239" s="514"/>
      <c r="G239" s="511"/>
      <c r="H239" s="511"/>
      <c r="I239" s="511"/>
      <c r="J239" s="511"/>
      <c r="K239" s="511"/>
      <c r="L239" s="511"/>
      <c r="M239" s="511"/>
      <c r="N239" s="511"/>
      <c r="O239" s="511"/>
      <c r="P239" s="511"/>
      <c r="Q239" s="511"/>
      <c r="R239" s="511"/>
      <c r="S239" s="511"/>
      <c r="T239" s="511"/>
      <c r="U239" s="511"/>
      <c r="V239" s="511"/>
      <c r="W239" s="511"/>
      <c r="X239" s="511"/>
      <c r="Y239" s="511"/>
      <c r="Z239" s="511"/>
      <c r="AA239" s="511"/>
      <c r="AB239" s="512"/>
      <c r="AC239" s="514"/>
      <c r="AD239" s="511"/>
      <c r="AE239" s="511"/>
      <c r="AF239" s="512"/>
      <c r="AG239" s="514"/>
      <c r="AH239" s="511"/>
      <c r="AI239" s="511"/>
      <c r="AJ239" s="512"/>
      <c r="AK239" s="514"/>
      <c r="AL239" s="511"/>
      <c r="AM239" s="511"/>
      <c r="AN239" s="512"/>
      <c r="AO239" s="514"/>
      <c r="AP239" s="511"/>
      <c r="AQ239" s="511"/>
      <c r="AR239" s="516"/>
    </row>
    <row r="240" spans="3:44" ht="18" customHeight="1">
      <c r="C240" s="489" t="s">
        <v>640</v>
      </c>
      <c r="D240" s="490"/>
      <c r="E240" s="491"/>
      <c r="F240" s="609" t="s">
        <v>52</v>
      </c>
      <c r="G240" s="610"/>
      <c r="H240" s="610"/>
      <c r="I240" s="610"/>
      <c r="J240" s="610"/>
      <c r="K240" s="610"/>
      <c r="L240" s="610"/>
      <c r="M240" s="610"/>
      <c r="N240" s="610"/>
      <c r="O240" s="610"/>
      <c r="P240" s="610"/>
      <c r="Q240" s="610"/>
      <c r="R240" s="610"/>
      <c r="S240" s="610"/>
      <c r="T240" s="610"/>
      <c r="U240" s="610"/>
      <c r="V240" s="610"/>
      <c r="W240" s="610"/>
      <c r="X240" s="610"/>
      <c r="Y240" s="610"/>
      <c r="Z240" s="610"/>
      <c r="AA240" s="610"/>
      <c r="AB240" s="611"/>
      <c r="AC240" s="500"/>
      <c r="AD240" s="501"/>
      <c r="AE240" s="501"/>
      <c r="AF240" s="502"/>
      <c r="AG240" s="500">
        <v>3.7</v>
      </c>
      <c r="AH240" s="501"/>
      <c r="AI240" s="501"/>
      <c r="AJ240" s="502"/>
      <c r="AK240" s="499">
        <f>VLOOKUP(C240,[6]MÃODEOBRA!A$1:D$65536,4,FALSE)</f>
        <v>22.98488</v>
      </c>
      <c r="AL240" s="499"/>
      <c r="AM240" s="499"/>
      <c r="AN240" s="499"/>
      <c r="AO240" s="562">
        <f>ROUND(AG240*AK240,2)</f>
        <v>85.04</v>
      </c>
      <c r="AP240" s="563"/>
      <c r="AQ240" s="563"/>
      <c r="AR240" s="617"/>
    </row>
    <row r="241" spans="3:44" ht="18" customHeight="1">
      <c r="C241" s="477"/>
      <c r="D241" s="478"/>
      <c r="E241" s="479"/>
      <c r="F241" s="517"/>
      <c r="G241" s="518"/>
      <c r="H241" s="518"/>
      <c r="I241" s="518"/>
      <c r="J241" s="518"/>
      <c r="K241" s="518"/>
      <c r="L241" s="518"/>
      <c r="M241" s="518"/>
      <c r="N241" s="518"/>
      <c r="O241" s="518"/>
      <c r="P241" s="518"/>
      <c r="Q241" s="518"/>
      <c r="R241" s="518"/>
      <c r="S241" s="518"/>
      <c r="T241" s="518"/>
      <c r="U241" s="518"/>
      <c r="V241" s="518"/>
      <c r="W241" s="518"/>
      <c r="X241" s="518"/>
      <c r="Y241" s="518"/>
      <c r="Z241" s="518"/>
      <c r="AA241" s="518"/>
      <c r="AB241" s="519"/>
      <c r="AC241" s="470"/>
      <c r="AD241" s="471"/>
      <c r="AE241" s="471"/>
      <c r="AF241" s="472"/>
      <c r="AG241" s="470"/>
      <c r="AH241" s="471"/>
      <c r="AI241" s="471"/>
      <c r="AJ241" s="472"/>
      <c r="AK241" s="470"/>
      <c r="AL241" s="471"/>
      <c r="AM241" s="471"/>
      <c r="AN241" s="472"/>
      <c r="AO241" s="523"/>
      <c r="AP241" s="524"/>
      <c r="AQ241" s="524"/>
      <c r="AR241" s="548"/>
    </row>
    <row r="242" spans="3:44" ht="18" customHeight="1">
      <c r="C242" s="477"/>
      <c r="D242" s="478"/>
      <c r="E242" s="479"/>
      <c r="F242" s="517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518"/>
      <c r="R242" s="518"/>
      <c r="S242" s="518"/>
      <c r="T242" s="518"/>
      <c r="U242" s="518"/>
      <c r="V242" s="518"/>
      <c r="W242" s="518"/>
      <c r="X242" s="518"/>
      <c r="Y242" s="518"/>
      <c r="Z242" s="518"/>
      <c r="AA242" s="518"/>
      <c r="AB242" s="519"/>
      <c r="AC242" s="470"/>
      <c r="AD242" s="471"/>
      <c r="AE242" s="471"/>
      <c r="AF242" s="472"/>
      <c r="AG242" s="470"/>
      <c r="AH242" s="471"/>
      <c r="AI242" s="471"/>
      <c r="AJ242" s="472"/>
      <c r="AK242" s="470"/>
      <c r="AL242" s="471"/>
      <c r="AM242" s="471"/>
      <c r="AN242" s="472"/>
      <c r="AO242" s="523"/>
      <c r="AP242" s="524"/>
      <c r="AQ242" s="524"/>
      <c r="AR242" s="548"/>
    </row>
    <row r="243" spans="3:44" ht="18" customHeight="1">
      <c r="C243" s="477"/>
      <c r="D243" s="478"/>
      <c r="E243" s="479"/>
      <c r="F243" s="517"/>
      <c r="G243" s="518"/>
      <c r="H243" s="518"/>
      <c r="I243" s="518"/>
      <c r="J243" s="518"/>
      <c r="K243" s="518"/>
      <c r="L243" s="518"/>
      <c r="M243" s="518"/>
      <c r="N243" s="518"/>
      <c r="O243" s="518"/>
      <c r="P243" s="518"/>
      <c r="Q243" s="518"/>
      <c r="R243" s="518"/>
      <c r="S243" s="518"/>
      <c r="T243" s="518"/>
      <c r="U243" s="518"/>
      <c r="V243" s="518"/>
      <c r="W243" s="518"/>
      <c r="X243" s="518"/>
      <c r="Y243" s="518"/>
      <c r="Z243" s="518"/>
      <c r="AA243" s="518"/>
      <c r="AB243" s="519"/>
      <c r="AC243" s="470"/>
      <c r="AD243" s="471"/>
      <c r="AE243" s="471"/>
      <c r="AF243" s="472"/>
      <c r="AG243" s="470"/>
      <c r="AH243" s="471"/>
      <c r="AI243" s="471"/>
      <c r="AJ243" s="472"/>
      <c r="AK243" s="470"/>
      <c r="AL243" s="471"/>
      <c r="AM243" s="471"/>
      <c r="AN243" s="472"/>
      <c r="AO243" s="523"/>
      <c r="AP243" s="524"/>
      <c r="AQ243" s="524"/>
      <c r="AR243" s="548"/>
    </row>
    <row r="244" spans="3:44" ht="18" customHeight="1">
      <c r="C244" s="477"/>
      <c r="D244" s="478"/>
      <c r="E244" s="479"/>
      <c r="F244" s="517"/>
      <c r="G244" s="518"/>
      <c r="H244" s="518"/>
      <c r="I244" s="518"/>
      <c r="J244" s="518"/>
      <c r="K244" s="518"/>
      <c r="L244" s="518"/>
      <c r="M244" s="518"/>
      <c r="N244" s="518"/>
      <c r="O244" s="518"/>
      <c r="P244" s="518"/>
      <c r="Q244" s="518"/>
      <c r="R244" s="518"/>
      <c r="S244" s="518"/>
      <c r="T244" s="518"/>
      <c r="U244" s="518"/>
      <c r="V244" s="518"/>
      <c r="W244" s="518"/>
      <c r="X244" s="518"/>
      <c r="Y244" s="518"/>
      <c r="Z244" s="518"/>
      <c r="AA244" s="518"/>
      <c r="AB244" s="519"/>
      <c r="AC244" s="470"/>
      <c r="AD244" s="471"/>
      <c r="AE244" s="471"/>
      <c r="AF244" s="472"/>
      <c r="AG244" s="470"/>
      <c r="AH244" s="471"/>
      <c r="AI244" s="471"/>
      <c r="AJ244" s="472"/>
      <c r="AK244" s="470"/>
      <c r="AL244" s="471"/>
      <c r="AM244" s="471"/>
      <c r="AN244" s="472"/>
      <c r="AO244" s="523"/>
      <c r="AP244" s="524"/>
      <c r="AQ244" s="524"/>
      <c r="AR244" s="548"/>
    </row>
    <row r="245" spans="3:44" ht="18" customHeight="1">
      <c r="C245" s="477"/>
      <c r="D245" s="478"/>
      <c r="E245" s="479"/>
      <c r="F245" s="517"/>
      <c r="G245" s="518"/>
      <c r="H245" s="518"/>
      <c r="I245" s="518"/>
      <c r="J245" s="518"/>
      <c r="K245" s="518"/>
      <c r="L245" s="518"/>
      <c r="M245" s="518"/>
      <c r="N245" s="518"/>
      <c r="O245" s="518"/>
      <c r="P245" s="518"/>
      <c r="Q245" s="518"/>
      <c r="R245" s="518"/>
      <c r="S245" s="518"/>
      <c r="T245" s="518"/>
      <c r="U245" s="518"/>
      <c r="V245" s="518"/>
      <c r="W245" s="518"/>
      <c r="X245" s="518"/>
      <c r="Y245" s="518"/>
      <c r="Z245" s="518"/>
      <c r="AA245" s="518"/>
      <c r="AB245" s="519"/>
      <c r="AC245" s="470"/>
      <c r="AD245" s="471"/>
      <c r="AE245" s="471"/>
      <c r="AF245" s="472"/>
      <c r="AG245" s="470"/>
      <c r="AH245" s="471"/>
      <c r="AI245" s="471"/>
      <c r="AJ245" s="472"/>
      <c r="AK245" s="470"/>
      <c r="AL245" s="471"/>
      <c r="AM245" s="471"/>
      <c r="AN245" s="472"/>
      <c r="AO245" s="523"/>
      <c r="AP245" s="524"/>
      <c r="AQ245" s="524"/>
      <c r="AR245" s="548"/>
    </row>
    <row r="246" spans="3:44" ht="18" customHeight="1">
      <c r="C246" s="477"/>
      <c r="D246" s="478"/>
      <c r="E246" s="479"/>
      <c r="F246" s="517"/>
      <c r="G246" s="518"/>
      <c r="H246" s="518"/>
      <c r="I246" s="518"/>
      <c r="J246" s="518"/>
      <c r="K246" s="518"/>
      <c r="L246" s="518"/>
      <c r="M246" s="518"/>
      <c r="N246" s="518"/>
      <c r="O246" s="518"/>
      <c r="P246" s="518"/>
      <c r="Q246" s="518"/>
      <c r="R246" s="518"/>
      <c r="S246" s="518"/>
      <c r="T246" s="518"/>
      <c r="U246" s="518"/>
      <c r="V246" s="518"/>
      <c r="W246" s="518"/>
      <c r="X246" s="518"/>
      <c r="Y246" s="518"/>
      <c r="Z246" s="518"/>
      <c r="AA246" s="518"/>
      <c r="AB246" s="519"/>
      <c r="AC246" s="470"/>
      <c r="AD246" s="471"/>
      <c r="AE246" s="471"/>
      <c r="AF246" s="472"/>
      <c r="AG246" s="470"/>
      <c r="AH246" s="471"/>
      <c r="AI246" s="471"/>
      <c r="AJ246" s="472"/>
      <c r="AK246" s="470"/>
      <c r="AL246" s="471"/>
      <c r="AM246" s="471"/>
      <c r="AN246" s="472"/>
      <c r="AO246" s="523"/>
      <c r="AP246" s="524"/>
      <c r="AQ246" s="524"/>
      <c r="AR246" s="548"/>
    </row>
    <row r="247" spans="3:44" ht="18" customHeight="1">
      <c r="C247" s="477"/>
      <c r="D247" s="478"/>
      <c r="E247" s="479"/>
      <c r="F247" s="517"/>
      <c r="G247" s="518"/>
      <c r="H247" s="518"/>
      <c r="I247" s="518"/>
      <c r="J247" s="518"/>
      <c r="K247" s="518"/>
      <c r="L247" s="518"/>
      <c r="M247" s="518"/>
      <c r="N247" s="518"/>
      <c r="O247" s="518"/>
      <c r="P247" s="518"/>
      <c r="Q247" s="518"/>
      <c r="R247" s="518"/>
      <c r="S247" s="518"/>
      <c r="T247" s="518"/>
      <c r="U247" s="518"/>
      <c r="V247" s="518"/>
      <c r="W247" s="518"/>
      <c r="X247" s="518"/>
      <c r="Y247" s="518"/>
      <c r="Z247" s="518"/>
      <c r="AA247" s="518"/>
      <c r="AB247" s="519"/>
      <c r="AC247" s="470"/>
      <c r="AD247" s="471"/>
      <c r="AE247" s="471"/>
      <c r="AF247" s="472"/>
      <c r="AG247" s="470"/>
      <c r="AH247" s="471"/>
      <c r="AI247" s="471"/>
      <c r="AJ247" s="472"/>
      <c r="AK247" s="470"/>
      <c r="AL247" s="471"/>
      <c r="AM247" s="471"/>
      <c r="AN247" s="472"/>
      <c r="AO247" s="523"/>
      <c r="AP247" s="524"/>
      <c r="AQ247" s="524"/>
      <c r="AR247" s="548"/>
    </row>
    <row r="248" spans="3:44" ht="18" customHeight="1">
      <c r="C248" s="538"/>
      <c r="D248" s="539"/>
      <c r="E248" s="539"/>
      <c r="F248" s="539"/>
      <c r="G248" s="539"/>
      <c r="H248" s="539"/>
      <c r="I248" s="539"/>
      <c r="J248" s="539"/>
      <c r="K248" s="539"/>
      <c r="L248" s="539"/>
      <c r="M248" s="539"/>
      <c r="N248" s="539"/>
      <c r="O248" s="539"/>
      <c r="P248" s="539"/>
      <c r="Q248" s="539"/>
      <c r="R248" s="539"/>
      <c r="S248" s="539"/>
      <c r="T248" s="539"/>
      <c r="U248" s="539"/>
      <c r="V248" s="539"/>
      <c r="W248" s="539"/>
      <c r="X248" s="539"/>
      <c r="Y248" s="540" t="s">
        <v>27</v>
      </c>
      <c r="Z248" s="540"/>
      <c r="AA248" s="540"/>
      <c r="AB248" s="540"/>
      <c r="AC248" s="540"/>
      <c r="AD248" s="540"/>
      <c r="AE248" s="540"/>
      <c r="AF248" s="541"/>
      <c r="AG248" s="542" t="s">
        <v>108</v>
      </c>
      <c r="AH248" s="543"/>
      <c r="AI248" s="543"/>
      <c r="AJ248" s="544"/>
      <c r="AK248" s="523">
        <f>SUM(AO240:AR247)</f>
        <v>85.04</v>
      </c>
      <c r="AL248" s="524"/>
      <c r="AM248" s="524"/>
      <c r="AN248" s="525"/>
      <c r="AO248" s="545">
        <f>ROUND(AG248*AK248,2)</f>
        <v>17.440000000000001</v>
      </c>
      <c r="AP248" s="546"/>
      <c r="AQ248" s="546"/>
      <c r="AR248" s="547"/>
    </row>
    <row r="249" spans="3:44" ht="18" customHeight="1">
      <c r="C249" s="448"/>
      <c r="D249" s="449"/>
      <c r="E249" s="449"/>
      <c r="F249" s="449"/>
      <c r="G249" s="449"/>
      <c r="H249" s="449"/>
      <c r="I249" s="449"/>
      <c r="J249" s="449"/>
      <c r="K249" s="449"/>
      <c r="L249" s="449"/>
      <c r="M249" s="449"/>
      <c r="N249" s="449"/>
      <c r="O249" s="449"/>
      <c r="P249" s="449"/>
      <c r="Q249" s="449"/>
      <c r="R249" s="449"/>
      <c r="S249" s="449"/>
      <c r="T249" s="449"/>
      <c r="U249" s="449"/>
      <c r="V249" s="449"/>
      <c r="W249" s="449"/>
      <c r="X249" s="449"/>
      <c r="Y249" s="450" t="s">
        <v>28</v>
      </c>
      <c r="Z249" s="450"/>
      <c r="AA249" s="450"/>
      <c r="AB249" s="450"/>
      <c r="AC249" s="450"/>
      <c r="AD249" s="450"/>
      <c r="AE249" s="450"/>
      <c r="AF249" s="450"/>
      <c r="AG249" s="450"/>
      <c r="AH249" s="450"/>
      <c r="AI249" s="450"/>
      <c r="AJ249" s="450"/>
      <c r="AK249" s="450"/>
      <c r="AL249" s="450"/>
      <c r="AM249" s="450"/>
      <c r="AN249" s="451"/>
      <c r="AO249" s="452">
        <f>SUM(AO240:AR248)</f>
        <v>102.48</v>
      </c>
      <c r="AP249" s="453"/>
      <c r="AQ249" s="453"/>
      <c r="AR249" s="454"/>
    </row>
    <row r="251" spans="3:44" ht="18" customHeight="1">
      <c r="C251" s="526"/>
      <c r="D251" s="527"/>
      <c r="E251" s="527"/>
      <c r="F251" s="527"/>
      <c r="G251" s="527"/>
      <c r="H251" s="527"/>
      <c r="I251" s="527"/>
      <c r="J251" s="527"/>
      <c r="K251" s="527"/>
      <c r="L251" s="527"/>
      <c r="M251" s="527"/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613"/>
      <c r="Y251" s="528" t="s">
        <v>29</v>
      </c>
      <c r="Z251" s="529"/>
      <c r="AA251" s="529"/>
      <c r="AB251" s="529"/>
      <c r="AC251" s="529"/>
      <c r="AD251" s="529"/>
      <c r="AE251" s="529"/>
      <c r="AF251" s="529"/>
      <c r="AG251" s="529"/>
      <c r="AH251" s="529"/>
      <c r="AI251" s="529"/>
      <c r="AJ251" s="529"/>
      <c r="AK251" s="529"/>
      <c r="AL251" s="529"/>
      <c r="AM251" s="529"/>
      <c r="AN251" s="530"/>
      <c r="AO251" s="531">
        <f>AO236+AO249</f>
        <v>102.48</v>
      </c>
      <c r="AP251" s="532"/>
      <c r="AQ251" s="532"/>
      <c r="AR251" s="533"/>
    </row>
    <row r="252" spans="3:44" ht="18" customHeight="1">
      <c r="C252" s="534" t="s">
        <v>30</v>
      </c>
      <c r="D252" s="450"/>
      <c r="E252" s="450"/>
      <c r="F252" s="450"/>
      <c r="G252" s="450"/>
      <c r="H252" s="450"/>
      <c r="I252" s="450"/>
      <c r="J252" s="450"/>
      <c r="K252" s="450"/>
      <c r="L252" s="450"/>
      <c r="M252" s="450"/>
      <c r="N252" s="450"/>
      <c r="O252" s="450"/>
      <c r="P252" s="451"/>
      <c r="Q252" s="452">
        <v>1</v>
      </c>
      <c r="R252" s="453"/>
      <c r="S252" s="453"/>
      <c r="T252" s="453"/>
      <c r="U252" s="453"/>
      <c r="V252" s="450" t="s">
        <v>89</v>
      </c>
      <c r="W252" s="450"/>
      <c r="X252" s="451"/>
      <c r="Y252" s="614" t="s">
        <v>31</v>
      </c>
      <c r="Z252" s="615"/>
      <c r="AA252" s="615"/>
      <c r="AB252" s="615"/>
      <c r="AC252" s="615"/>
      <c r="AD252" s="615"/>
      <c r="AE252" s="615"/>
      <c r="AF252" s="615"/>
      <c r="AG252" s="615"/>
      <c r="AH252" s="615"/>
      <c r="AI252" s="615"/>
      <c r="AJ252" s="615"/>
      <c r="AK252" s="615"/>
      <c r="AL252" s="615"/>
      <c r="AM252" s="615"/>
      <c r="AN252" s="616"/>
      <c r="AO252" s="535">
        <f>ROUND(AO251/Q252,2)</f>
        <v>102.48</v>
      </c>
      <c r="AP252" s="536"/>
      <c r="AQ252" s="536"/>
      <c r="AR252" s="537"/>
    </row>
    <row r="254" spans="3:44" ht="18" customHeight="1">
      <c r="C254" s="507" t="s">
        <v>2</v>
      </c>
      <c r="D254" s="508"/>
      <c r="E254" s="509"/>
      <c r="F254" s="513" t="s">
        <v>32</v>
      </c>
      <c r="G254" s="508"/>
      <c r="H254" s="508"/>
      <c r="I254" s="508"/>
      <c r="J254" s="508"/>
      <c r="K254" s="508"/>
      <c r="L254" s="508"/>
      <c r="M254" s="508"/>
      <c r="N254" s="508"/>
      <c r="O254" s="508"/>
      <c r="P254" s="508"/>
      <c r="Q254" s="508"/>
      <c r="R254" s="508"/>
      <c r="S254" s="508"/>
      <c r="T254" s="508"/>
      <c r="U254" s="508"/>
      <c r="V254" s="508"/>
      <c r="W254" s="508"/>
      <c r="X254" s="508"/>
      <c r="Y254" s="508"/>
      <c r="Z254" s="508"/>
      <c r="AA254" s="508"/>
      <c r="AB254" s="509"/>
      <c r="AC254" s="513" t="s">
        <v>33</v>
      </c>
      <c r="AD254" s="508"/>
      <c r="AE254" s="508"/>
      <c r="AF254" s="509"/>
      <c r="AG254" s="513" t="s">
        <v>34</v>
      </c>
      <c r="AH254" s="508"/>
      <c r="AI254" s="508"/>
      <c r="AJ254" s="509"/>
      <c r="AK254" s="513" t="s">
        <v>35</v>
      </c>
      <c r="AL254" s="508"/>
      <c r="AM254" s="508"/>
      <c r="AN254" s="509"/>
      <c r="AO254" s="513" t="s">
        <v>36</v>
      </c>
      <c r="AP254" s="508"/>
      <c r="AQ254" s="508"/>
      <c r="AR254" s="515"/>
    </row>
    <row r="255" spans="3:44" ht="18" customHeight="1">
      <c r="C255" s="510"/>
      <c r="D255" s="511"/>
      <c r="E255" s="512"/>
      <c r="F255" s="514"/>
      <c r="G255" s="511"/>
      <c r="H255" s="511"/>
      <c r="I255" s="511"/>
      <c r="J255" s="511"/>
      <c r="K255" s="511"/>
      <c r="L255" s="511"/>
      <c r="M255" s="511"/>
      <c r="N255" s="511"/>
      <c r="O255" s="511"/>
      <c r="P255" s="511"/>
      <c r="Q255" s="511"/>
      <c r="R255" s="511"/>
      <c r="S255" s="511"/>
      <c r="T255" s="511"/>
      <c r="U255" s="511"/>
      <c r="V255" s="511"/>
      <c r="W255" s="511"/>
      <c r="X255" s="511"/>
      <c r="Y255" s="511"/>
      <c r="Z255" s="511"/>
      <c r="AA255" s="511"/>
      <c r="AB255" s="512"/>
      <c r="AC255" s="514"/>
      <c r="AD255" s="511"/>
      <c r="AE255" s="511"/>
      <c r="AF255" s="512"/>
      <c r="AG255" s="514"/>
      <c r="AH255" s="511"/>
      <c r="AI255" s="511"/>
      <c r="AJ255" s="512"/>
      <c r="AK255" s="514"/>
      <c r="AL255" s="511"/>
      <c r="AM255" s="511"/>
      <c r="AN255" s="512"/>
      <c r="AO255" s="514"/>
      <c r="AP255" s="511"/>
      <c r="AQ255" s="511"/>
      <c r="AR255" s="516"/>
    </row>
    <row r="256" spans="3:44" ht="18" customHeight="1">
      <c r="C256" s="489" t="s">
        <v>281</v>
      </c>
      <c r="D256" s="490"/>
      <c r="E256" s="491"/>
      <c r="F256" s="609" t="s">
        <v>376</v>
      </c>
      <c r="G256" s="610"/>
      <c r="H256" s="610"/>
      <c r="I256" s="610"/>
      <c r="J256" s="610"/>
      <c r="K256" s="610"/>
      <c r="L256" s="610"/>
      <c r="M256" s="610"/>
      <c r="N256" s="610"/>
      <c r="O256" s="610"/>
      <c r="P256" s="610"/>
      <c r="Q256" s="610"/>
      <c r="R256" s="610"/>
      <c r="S256" s="610"/>
      <c r="T256" s="610"/>
      <c r="U256" s="610"/>
      <c r="V256" s="610"/>
      <c r="W256" s="610"/>
      <c r="X256" s="610"/>
      <c r="Y256" s="610"/>
      <c r="Z256" s="610"/>
      <c r="AA256" s="610"/>
      <c r="AB256" s="611"/>
      <c r="AC256" s="612" t="s">
        <v>98</v>
      </c>
      <c r="AD256" s="527"/>
      <c r="AE256" s="527"/>
      <c r="AF256" s="613"/>
      <c r="AG256" s="562">
        <f>TRUNC(304.4/1.2031,2)</f>
        <v>253.01</v>
      </c>
      <c r="AH256" s="563"/>
      <c r="AI256" s="563"/>
      <c r="AJ256" s="564"/>
      <c r="AK256" s="503">
        <v>0.222</v>
      </c>
      <c r="AL256" s="504"/>
      <c r="AM256" s="504"/>
      <c r="AN256" s="505"/>
      <c r="AO256" s="500">
        <f>ROUND(AG256*AK256,2)</f>
        <v>56.17</v>
      </c>
      <c r="AP256" s="501"/>
      <c r="AQ256" s="501"/>
      <c r="AR256" s="506"/>
    </row>
    <row r="257" spans="3:44" ht="18" customHeight="1">
      <c r="C257" s="477" t="s">
        <v>642</v>
      </c>
      <c r="D257" s="478"/>
      <c r="E257" s="479"/>
      <c r="F257" s="517" t="s">
        <v>320</v>
      </c>
      <c r="G257" s="518"/>
      <c r="H257" s="518"/>
      <c r="I257" s="518"/>
      <c r="J257" s="518"/>
      <c r="K257" s="518"/>
      <c r="L257" s="518"/>
      <c r="M257" s="518"/>
      <c r="N257" s="518"/>
      <c r="O257" s="518"/>
      <c r="P257" s="518"/>
      <c r="Q257" s="518"/>
      <c r="R257" s="518"/>
      <c r="S257" s="518"/>
      <c r="T257" s="518"/>
      <c r="U257" s="518"/>
      <c r="V257" s="518"/>
      <c r="W257" s="518"/>
      <c r="X257" s="518"/>
      <c r="Y257" s="518"/>
      <c r="Z257" s="518"/>
      <c r="AA257" s="518"/>
      <c r="AB257" s="519"/>
      <c r="AC257" s="520" t="s">
        <v>98</v>
      </c>
      <c r="AD257" s="521"/>
      <c r="AE257" s="521"/>
      <c r="AF257" s="522"/>
      <c r="AG257" s="523">
        <f>TRUNC(373.21/1.2031,2)</f>
        <v>310.2</v>
      </c>
      <c r="AH257" s="524"/>
      <c r="AI257" s="524"/>
      <c r="AJ257" s="525"/>
      <c r="AK257" s="473">
        <v>0.36899999999999999</v>
      </c>
      <c r="AL257" s="474"/>
      <c r="AM257" s="474"/>
      <c r="AN257" s="475"/>
      <c r="AO257" s="470">
        <f>ROUND(AG257*AK257,2)</f>
        <v>114.46</v>
      </c>
      <c r="AP257" s="471"/>
      <c r="AQ257" s="471"/>
      <c r="AR257" s="476"/>
    </row>
    <row r="258" spans="3:44" ht="18" customHeight="1">
      <c r="C258" s="477" t="s">
        <v>643</v>
      </c>
      <c r="D258" s="478"/>
      <c r="E258" s="479"/>
      <c r="F258" s="517" t="s">
        <v>321</v>
      </c>
      <c r="G258" s="518"/>
      <c r="H258" s="518"/>
      <c r="I258" s="518"/>
      <c r="J258" s="518"/>
      <c r="K258" s="518"/>
      <c r="L258" s="518"/>
      <c r="M258" s="518"/>
      <c r="N258" s="518"/>
      <c r="O258" s="518"/>
      <c r="P258" s="518"/>
      <c r="Q258" s="518"/>
      <c r="R258" s="518"/>
      <c r="S258" s="518"/>
      <c r="T258" s="518"/>
      <c r="U258" s="518"/>
      <c r="V258" s="518"/>
      <c r="W258" s="518"/>
      <c r="X258" s="518"/>
      <c r="Y258" s="518"/>
      <c r="Z258" s="518"/>
      <c r="AA258" s="518"/>
      <c r="AB258" s="519"/>
      <c r="AC258" s="520" t="s">
        <v>138</v>
      </c>
      <c r="AD258" s="521"/>
      <c r="AE258" s="521"/>
      <c r="AF258" s="522"/>
      <c r="AG258" s="523">
        <f>TRUNC(43.8/1.2031,2)</f>
        <v>36.4</v>
      </c>
      <c r="AH258" s="524"/>
      <c r="AI258" s="524"/>
      <c r="AJ258" s="525"/>
      <c r="AK258" s="473">
        <v>2.742</v>
      </c>
      <c r="AL258" s="474"/>
      <c r="AM258" s="474"/>
      <c r="AN258" s="475"/>
      <c r="AO258" s="470">
        <f>ROUND(AG258*AK258,2)</f>
        <v>99.81</v>
      </c>
      <c r="AP258" s="471"/>
      <c r="AQ258" s="471"/>
      <c r="AR258" s="476"/>
    </row>
    <row r="259" spans="3:44" ht="18" customHeight="1">
      <c r="C259" s="477" t="s">
        <v>282</v>
      </c>
      <c r="D259" s="478"/>
      <c r="E259" s="479"/>
      <c r="F259" s="517" t="s">
        <v>377</v>
      </c>
      <c r="G259" s="518"/>
      <c r="H259" s="518"/>
      <c r="I259" s="518"/>
      <c r="J259" s="518"/>
      <c r="K259" s="518"/>
      <c r="L259" s="518"/>
      <c r="M259" s="518"/>
      <c r="N259" s="518"/>
      <c r="O259" s="518"/>
      <c r="P259" s="518"/>
      <c r="Q259" s="518"/>
      <c r="R259" s="518"/>
      <c r="S259" s="518"/>
      <c r="T259" s="518"/>
      <c r="U259" s="518"/>
      <c r="V259" s="518"/>
      <c r="W259" s="518"/>
      <c r="X259" s="518"/>
      <c r="Y259" s="518"/>
      <c r="Z259" s="518"/>
      <c r="AA259" s="518"/>
      <c r="AB259" s="519"/>
      <c r="AC259" s="520" t="s">
        <v>98</v>
      </c>
      <c r="AD259" s="521"/>
      <c r="AE259" s="521"/>
      <c r="AF259" s="522"/>
      <c r="AG259" s="523">
        <f>TRUNC(34.23/1.2031,2)</f>
        <v>28.45</v>
      </c>
      <c r="AH259" s="524"/>
      <c r="AI259" s="524"/>
      <c r="AJ259" s="525"/>
      <c r="AK259" s="473">
        <v>0.311</v>
      </c>
      <c r="AL259" s="474"/>
      <c r="AM259" s="474"/>
      <c r="AN259" s="475"/>
      <c r="AO259" s="470">
        <f>ROUND(AG259*AK259,2)</f>
        <v>8.85</v>
      </c>
      <c r="AP259" s="471"/>
      <c r="AQ259" s="471"/>
      <c r="AR259" s="476"/>
    </row>
    <row r="260" spans="3:44" ht="18" customHeight="1">
      <c r="C260" s="477"/>
      <c r="D260" s="478"/>
      <c r="E260" s="479"/>
      <c r="F260" s="517"/>
      <c r="G260" s="518"/>
      <c r="H260" s="518"/>
      <c r="I260" s="518"/>
      <c r="J260" s="518"/>
      <c r="K260" s="518"/>
      <c r="L260" s="518"/>
      <c r="M260" s="518"/>
      <c r="N260" s="518"/>
      <c r="O260" s="518"/>
      <c r="P260" s="518"/>
      <c r="Q260" s="518"/>
      <c r="R260" s="518"/>
      <c r="S260" s="518"/>
      <c r="T260" s="518"/>
      <c r="U260" s="518"/>
      <c r="V260" s="518"/>
      <c r="W260" s="518"/>
      <c r="X260" s="518"/>
      <c r="Y260" s="518"/>
      <c r="Z260" s="518"/>
      <c r="AA260" s="518"/>
      <c r="AB260" s="519"/>
      <c r="AC260" s="520"/>
      <c r="AD260" s="521"/>
      <c r="AE260" s="521"/>
      <c r="AF260" s="522"/>
      <c r="AG260" s="523"/>
      <c r="AH260" s="524"/>
      <c r="AI260" s="524"/>
      <c r="AJ260" s="525"/>
      <c r="AK260" s="473"/>
      <c r="AL260" s="474"/>
      <c r="AM260" s="474"/>
      <c r="AN260" s="475"/>
      <c r="AO260" s="470"/>
      <c r="AP260" s="471"/>
      <c r="AQ260" s="471"/>
      <c r="AR260" s="476"/>
    </row>
    <row r="261" spans="3:44" ht="18" customHeight="1">
      <c r="C261" s="477"/>
      <c r="D261" s="478"/>
      <c r="E261" s="479"/>
      <c r="F261" s="517"/>
      <c r="G261" s="518"/>
      <c r="H261" s="518"/>
      <c r="I261" s="518"/>
      <c r="J261" s="518"/>
      <c r="K261" s="518"/>
      <c r="L261" s="518"/>
      <c r="M261" s="518"/>
      <c r="N261" s="518"/>
      <c r="O261" s="518"/>
      <c r="P261" s="518"/>
      <c r="Q261" s="518"/>
      <c r="R261" s="518"/>
      <c r="S261" s="518"/>
      <c r="T261" s="518"/>
      <c r="U261" s="518"/>
      <c r="V261" s="518"/>
      <c r="W261" s="518"/>
      <c r="X261" s="518"/>
      <c r="Y261" s="518"/>
      <c r="Z261" s="518"/>
      <c r="AA261" s="518"/>
      <c r="AB261" s="519"/>
      <c r="AC261" s="520"/>
      <c r="AD261" s="521"/>
      <c r="AE261" s="521"/>
      <c r="AF261" s="522"/>
      <c r="AG261" s="523"/>
      <c r="AH261" s="524"/>
      <c r="AI261" s="524"/>
      <c r="AJ261" s="525"/>
      <c r="AK261" s="473"/>
      <c r="AL261" s="474"/>
      <c r="AM261" s="474"/>
      <c r="AN261" s="475"/>
      <c r="AO261" s="470"/>
      <c r="AP261" s="471"/>
      <c r="AQ261" s="471"/>
      <c r="AR261" s="476"/>
    </row>
    <row r="262" spans="3:44" ht="18" customHeight="1">
      <c r="C262" s="477"/>
      <c r="D262" s="478"/>
      <c r="E262" s="479"/>
      <c r="F262" s="517"/>
      <c r="G262" s="518"/>
      <c r="H262" s="518"/>
      <c r="I262" s="518"/>
      <c r="J262" s="518"/>
      <c r="K262" s="518"/>
      <c r="L262" s="518"/>
      <c r="M262" s="518"/>
      <c r="N262" s="518"/>
      <c r="O262" s="518"/>
      <c r="P262" s="518"/>
      <c r="Q262" s="518"/>
      <c r="R262" s="518"/>
      <c r="S262" s="518"/>
      <c r="T262" s="518"/>
      <c r="U262" s="518"/>
      <c r="V262" s="518"/>
      <c r="W262" s="518"/>
      <c r="X262" s="518"/>
      <c r="Y262" s="518"/>
      <c r="Z262" s="518"/>
      <c r="AA262" s="518"/>
      <c r="AB262" s="519"/>
      <c r="AC262" s="520"/>
      <c r="AD262" s="521"/>
      <c r="AE262" s="521"/>
      <c r="AF262" s="522"/>
      <c r="AG262" s="523"/>
      <c r="AH262" s="524"/>
      <c r="AI262" s="524"/>
      <c r="AJ262" s="525"/>
      <c r="AK262" s="473"/>
      <c r="AL262" s="474"/>
      <c r="AM262" s="474"/>
      <c r="AN262" s="475"/>
      <c r="AO262" s="470"/>
      <c r="AP262" s="471"/>
      <c r="AQ262" s="471"/>
      <c r="AR262" s="476"/>
    </row>
    <row r="263" spans="3:44" ht="18" customHeight="1">
      <c r="C263" s="477"/>
      <c r="D263" s="478"/>
      <c r="E263" s="479"/>
      <c r="F263" s="517"/>
      <c r="G263" s="518"/>
      <c r="H263" s="518"/>
      <c r="I263" s="518"/>
      <c r="J263" s="518"/>
      <c r="K263" s="518"/>
      <c r="L263" s="518"/>
      <c r="M263" s="518"/>
      <c r="N263" s="518"/>
      <c r="O263" s="518"/>
      <c r="P263" s="518"/>
      <c r="Q263" s="518"/>
      <c r="R263" s="518"/>
      <c r="S263" s="518"/>
      <c r="T263" s="518"/>
      <c r="U263" s="518"/>
      <c r="V263" s="518"/>
      <c r="W263" s="518"/>
      <c r="X263" s="518"/>
      <c r="Y263" s="518"/>
      <c r="Z263" s="518"/>
      <c r="AA263" s="518"/>
      <c r="AB263" s="519"/>
      <c r="AC263" s="520"/>
      <c r="AD263" s="521"/>
      <c r="AE263" s="521"/>
      <c r="AF263" s="522"/>
      <c r="AG263" s="523"/>
      <c r="AH263" s="524"/>
      <c r="AI263" s="524"/>
      <c r="AJ263" s="525"/>
      <c r="AK263" s="473"/>
      <c r="AL263" s="474"/>
      <c r="AM263" s="474"/>
      <c r="AN263" s="475"/>
      <c r="AO263" s="470"/>
      <c r="AP263" s="471"/>
      <c r="AQ263" s="471"/>
      <c r="AR263" s="476"/>
    </row>
    <row r="264" spans="3:44" ht="18" customHeight="1">
      <c r="C264" s="448"/>
      <c r="D264" s="449"/>
      <c r="E264" s="449"/>
      <c r="F264" s="449"/>
      <c r="G264" s="449"/>
      <c r="H264" s="449"/>
      <c r="I264" s="449"/>
      <c r="J264" s="449"/>
      <c r="K264" s="449"/>
      <c r="L264" s="449"/>
      <c r="M264" s="449"/>
      <c r="N264" s="449"/>
      <c r="O264" s="449"/>
      <c r="P264" s="449"/>
      <c r="Q264" s="449"/>
      <c r="R264" s="449"/>
      <c r="S264" s="449"/>
      <c r="T264" s="449"/>
      <c r="U264" s="449"/>
      <c r="V264" s="449"/>
      <c r="W264" s="449"/>
      <c r="X264" s="449"/>
      <c r="Y264" s="450" t="s">
        <v>37</v>
      </c>
      <c r="Z264" s="450"/>
      <c r="AA264" s="450"/>
      <c r="AB264" s="450"/>
      <c r="AC264" s="450"/>
      <c r="AD264" s="450"/>
      <c r="AE264" s="450"/>
      <c r="AF264" s="450"/>
      <c r="AG264" s="450"/>
      <c r="AH264" s="450"/>
      <c r="AI264" s="450"/>
      <c r="AJ264" s="450"/>
      <c r="AK264" s="450"/>
      <c r="AL264" s="450"/>
      <c r="AM264" s="450"/>
      <c r="AN264" s="451"/>
      <c r="AO264" s="452">
        <f>SUM(AO256:AR263)</f>
        <v>279.29000000000002</v>
      </c>
      <c r="AP264" s="453"/>
      <c r="AQ264" s="453"/>
      <c r="AR264" s="454"/>
    </row>
    <row r="266" spans="3:44" ht="18" customHeight="1">
      <c r="C266" s="507" t="s">
        <v>2</v>
      </c>
      <c r="D266" s="508"/>
      <c r="E266" s="509"/>
      <c r="F266" s="513" t="s">
        <v>38</v>
      </c>
      <c r="G266" s="508"/>
      <c r="H266" s="508"/>
      <c r="I266" s="508"/>
      <c r="J266" s="508"/>
      <c r="K266" s="508"/>
      <c r="L266" s="508"/>
      <c r="M266" s="508"/>
      <c r="N266" s="508"/>
      <c r="O266" s="508"/>
      <c r="P266" s="508"/>
      <c r="Q266" s="508"/>
      <c r="R266" s="509"/>
      <c r="S266" s="513" t="s">
        <v>39</v>
      </c>
      <c r="T266" s="508"/>
      <c r="U266" s="509"/>
      <c r="V266" s="513" t="s">
        <v>40</v>
      </c>
      <c r="W266" s="508"/>
      <c r="X266" s="509"/>
      <c r="Y266" s="513" t="s">
        <v>41</v>
      </c>
      <c r="Z266" s="508"/>
      <c r="AA266" s="508"/>
      <c r="AB266" s="508"/>
      <c r="AC266" s="508"/>
      <c r="AD266" s="509"/>
      <c r="AE266" s="513" t="s">
        <v>42</v>
      </c>
      <c r="AF266" s="508"/>
      <c r="AG266" s="509"/>
      <c r="AH266" s="513" t="s">
        <v>43</v>
      </c>
      <c r="AI266" s="508"/>
      <c r="AJ266" s="509"/>
      <c r="AK266" s="513" t="s">
        <v>35</v>
      </c>
      <c r="AL266" s="508"/>
      <c r="AM266" s="508"/>
      <c r="AN266" s="509"/>
      <c r="AO266" s="513" t="s">
        <v>36</v>
      </c>
      <c r="AP266" s="508"/>
      <c r="AQ266" s="508"/>
      <c r="AR266" s="515"/>
    </row>
    <row r="267" spans="3:44" ht="18" customHeight="1">
      <c r="C267" s="510"/>
      <c r="D267" s="511"/>
      <c r="E267" s="512"/>
      <c r="F267" s="514"/>
      <c r="G267" s="511"/>
      <c r="H267" s="511"/>
      <c r="I267" s="511"/>
      <c r="J267" s="511"/>
      <c r="K267" s="511"/>
      <c r="L267" s="511"/>
      <c r="M267" s="511"/>
      <c r="N267" s="511"/>
      <c r="O267" s="511"/>
      <c r="P267" s="511"/>
      <c r="Q267" s="511"/>
      <c r="R267" s="512"/>
      <c r="S267" s="514"/>
      <c r="T267" s="511"/>
      <c r="U267" s="512"/>
      <c r="V267" s="514"/>
      <c r="W267" s="511"/>
      <c r="X267" s="512"/>
      <c r="Y267" s="514"/>
      <c r="Z267" s="511"/>
      <c r="AA267" s="511"/>
      <c r="AB267" s="511"/>
      <c r="AC267" s="511"/>
      <c r="AD267" s="512"/>
      <c r="AE267" s="514"/>
      <c r="AF267" s="511"/>
      <c r="AG267" s="512"/>
      <c r="AH267" s="514"/>
      <c r="AI267" s="511"/>
      <c r="AJ267" s="512"/>
      <c r="AK267" s="514"/>
      <c r="AL267" s="511"/>
      <c r="AM267" s="511"/>
      <c r="AN267" s="512"/>
      <c r="AO267" s="514"/>
      <c r="AP267" s="511"/>
      <c r="AQ267" s="511"/>
      <c r="AR267" s="516"/>
    </row>
    <row r="268" spans="3:44" ht="18" customHeight="1">
      <c r="C268" s="489"/>
      <c r="D268" s="490"/>
      <c r="E268" s="491"/>
      <c r="F268" s="606"/>
      <c r="G268" s="607"/>
      <c r="H268" s="607"/>
      <c r="I268" s="607"/>
      <c r="J268" s="607"/>
      <c r="K268" s="607"/>
      <c r="L268" s="607"/>
      <c r="M268" s="607"/>
      <c r="N268" s="607"/>
      <c r="O268" s="607"/>
      <c r="P268" s="607"/>
      <c r="Q268" s="607"/>
      <c r="R268" s="608"/>
      <c r="S268" s="493"/>
      <c r="T268" s="494"/>
      <c r="U268" s="495"/>
      <c r="V268" s="493"/>
      <c r="W268" s="494"/>
      <c r="X268" s="495"/>
      <c r="Y268" s="496"/>
      <c r="Z268" s="497"/>
      <c r="AA268" s="497"/>
      <c r="AB268" s="497"/>
      <c r="AC268" s="497"/>
      <c r="AD268" s="498"/>
      <c r="AE268" s="500"/>
      <c r="AF268" s="501"/>
      <c r="AG268" s="502"/>
      <c r="AH268" s="500"/>
      <c r="AI268" s="501"/>
      <c r="AJ268" s="502"/>
      <c r="AK268" s="503"/>
      <c r="AL268" s="504"/>
      <c r="AM268" s="504"/>
      <c r="AN268" s="505"/>
      <c r="AO268" s="500"/>
      <c r="AP268" s="501"/>
      <c r="AQ268" s="501"/>
      <c r="AR268" s="506"/>
    </row>
    <row r="269" spans="3:44" ht="18" customHeight="1">
      <c r="C269" s="477"/>
      <c r="D269" s="478"/>
      <c r="E269" s="479"/>
      <c r="F269" s="480"/>
      <c r="G269" s="481"/>
      <c r="H269" s="481"/>
      <c r="I269" s="481"/>
      <c r="J269" s="481"/>
      <c r="K269" s="481"/>
      <c r="L269" s="481"/>
      <c r="M269" s="481"/>
      <c r="N269" s="481"/>
      <c r="O269" s="481"/>
      <c r="P269" s="481"/>
      <c r="Q269" s="481"/>
      <c r="R269" s="482"/>
      <c r="S269" s="483"/>
      <c r="T269" s="484"/>
      <c r="U269" s="485"/>
      <c r="V269" s="483"/>
      <c r="W269" s="484"/>
      <c r="X269" s="485"/>
      <c r="Y269" s="486"/>
      <c r="Z269" s="487"/>
      <c r="AA269" s="487"/>
      <c r="AB269" s="487"/>
      <c r="AC269" s="487"/>
      <c r="AD269" s="488"/>
      <c r="AE269" s="470"/>
      <c r="AF269" s="471"/>
      <c r="AG269" s="472"/>
      <c r="AH269" s="470"/>
      <c r="AI269" s="471"/>
      <c r="AJ269" s="472"/>
      <c r="AK269" s="473"/>
      <c r="AL269" s="474"/>
      <c r="AM269" s="474"/>
      <c r="AN269" s="475"/>
      <c r="AO269" s="470">
        <f t="shared" ref="AO269:AO275" si="3">ROUND(AE269*AH269*AK269,2)</f>
        <v>0</v>
      </c>
      <c r="AP269" s="471"/>
      <c r="AQ269" s="471"/>
      <c r="AR269" s="476"/>
    </row>
    <row r="270" spans="3:44" ht="18" customHeight="1">
      <c r="C270" s="477"/>
      <c r="D270" s="478"/>
      <c r="E270" s="479"/>
      <c r="F270" s="480"/>
      <c r="G270" s="481"/>
      <c r="H270" s="481"/>
      <c r="I270" s="481"/>
      <c r="J270" s="481"/>
      <c r="K270" s="481"/>
      <c r="L270" s="481"/>
      <c r="M270" s="481"/>
      <c r="N270" s="481"/>
      <c r="O270" s="481"/>
      <c r="P270" s="481"/>
      <c r="Q270" s="481"/>
      <c r="R270" s="482"/>
      <c r="S270" s="483"/>
      <c r="T270" s="484"/>
      <c r="U270" s="485"/>
      <c r="V270" s="483"/>
      <c r="W270" s="484"/>
      <c r="X270" s="485"/>
      <c r="Y270" s="486"/>
      <c r="Z270" s="487"/>
      <c r="AA270" s="487"/>
      <c r="AB270" s="487"/>
      <c r="AC270" s="487"/>
      <c r="AD270" s="488"/>
      <c r="AE270" s="470"/>
      <c r="AF270" s="471"/>
      <c r="AG270" s="472"/>
      <c r="AH270" s="470"/>
      <c r="AI270" s="471"/>
      <c r="AJ270" s="472"/>
      <c r="AK270" s="473"/>
      <c r="AL270" s="474"/>
      <c r="AM270" s="474"/>
      <c r="AN270" s="475"/>
      <c r="AO270" s="470">
        <f t="shared" si="3"/>
        <v>0</v>
      </c>
      <c r="AP270" s="471"/>
      <c r="AQ270" s="471"/>
      <c r="AR270" s="476"/>
    </row>
    <row r="271" spans="3:44" ht="18" customHeight="1">
      <c r="C271" s="477"/>
      <c r="D271" s="478"/>
      <c r="E271" s="479"/>
      <c r="F271" s="480"/>
      <c r="G271" s="481"/>
      <c r="H271" s="481"/>
      <c r="I271" s="481"/>
      <c r="J271" s="481"/>
      <c r="K271" s="481"/>
      <c r="L271" s="481"/>
      <c r="M271" s="481"/>
      <c r="N271" s="481"/>
      <c r="O271" s="481"/>
      <c r="P271" s="481"/>
      <c r="Q271" s="481"/>
      <c r="R271" s="482"/>
      <c r="S271" s="483"/>
      <c r="T271" s="484"/>
      <c r="U271" s="485"/>
      <c r="V271" s="483"/>
      <c r="W271" s="484"/>
      <c r="X271" s="485"/>
      <c r="Y271" s="486"/>
      <c r="Z271" s="487"/>
      <c r="AA271" s="487"/>
      <c r="AB271" s="487"/>
      <c r="AC271" s="487"/>
      <c r="AD271" s="488"/>
      <c r="AE271" s="470"/>
      <c r="AF271" s="471"/>
      <c r="AG271" s="472"/>
      <c r="AH271" s="470"/>
      <c r="AI271" s="471"/>
      <c r="AJ271" s="472"/>
      <c r="AK271" s="473"/>
      <c r="AL271" s="474"/>
      <c r="AM271" s="474"/>
      <c r="AN271" s="475"/>
      <c r="AO271" s="470">
        <f t="shared" si="3"/>
        <v>0</v>
      </c>
      <c r="AP271" s="471"/>
      <c r="AQ271" s="471"/>
      <c r="AR271" s="476"/>
    </row>
    <row r="272" spans="3:44" ht="18" customHeight="1">
      <c r="C272" s="477"/>
      <c r="D272" s="478"/>
      <c r="E272" s="479"/>
      <c r="F272" s="480"/>
      <c r="G272" s="481"/>
      <c r="H272" s="481"/>
      <c r="I272" s="481"/>
      <c r="J272" s="481"/>
      <c r="K272" s="481"/>
      <c r="L272" s="481"/>
      <c r="M272" s="481"/>
      <c r="N272" s="481"/>
      <c r="O272" s="481"/>
      <c r="P272" s="481"/>
      <c r="Q272" s="481"/>
      <c r="R272" s="482"/>
      <c r="S272" s="483"/>
      <c r="T272" s="484"/>
      <c r="U272" s="485"/>
      <c r="V272" s="483"/>
      <c r="W272" s="484"/>
      <c r="X272" s="485"/>
      <c r="Y272" s="486"/>
      <c r="Z272" s="487"/>
      <c r="AA272" s="487"/>
      <c r="AB272" s="487"/>
      <c r="AC272" s="487"/>
      <c r="AD272" s="488"/>
      <c r="AE272" s="470"/>
      <c r="AF272" s="471"/>
      <c r="AG272" s="472"/>
      <c r="AH272" s="470"/>
      <c r="AI272" s="471"/>
      <c r="AJ272" s="472"/>
      <c r="AK272" s="473"/>
      <c r="AL272" s="474"/>
      <c r="AM272" s="474"/>
      <c r="AN272" s="475"/>
      <c r="AO272" s="470">
        <f t="shared" si="3"/>
        <v>0</v>
      </c>
      <c r="AP272" s="471"/>
      <c r="AQ272" s="471"/>
      <c r="AR272" s="476"/>
    </row>
    <row r="273" spans="1:44" ht="18" customHeight="1">
      <c r="C273" s="477"/>
      <c r="D273" s="478"/>
      <c r="E273" s="479"/>
      <c r="F273" s="480"/>
      <c r="G273" s="481"/>
      <c r="H273" s="481"/>
      <c r="I273" s="481"/>
      <c r="J273" s="481"/>
      <c r="K273" s="481"/>
      <c r="L273" s="481"/>
      <c r="M273" s="481"/>
      <c r="N273" s="481"/>
      <c r="O273" s="481"/>
      <c r="P273" s="481"/>
      <c r="Q273" s="481"/>
      <c r="R273" s="482"/>
      <c r="S273" s="483"/>
      <c r="T273" s="484"/>
      <c r="U273" s="485"/>
      <c r="V273" s="483"/>
      <c r="W273" s="484"/>
      <c r="X273" s="485"/>
      <c r="Y273" s="486"/>
      <c r="Z273" s="487"/>
      <c r="AA273" s="487"/>
      <c r="AB273" s="487"/>
      <c r="AC273" s="487"/>
      <c r="AD273" s="488"/>
      <c r="AE273" s="470"/>
      <c r="AF273" s="471"/>
      <c r="AG273" s="472"/>
      <c r="AH273" s="470"/>
      <c r="AI273" s="471"/>
      <c r="AJ273" s="472"/>
      <c r="AK273" s="473"/>
      <c r="AL273" s="474"/>
      <c r="AM273" s="474"/>
      <c r="AN273" s="475"/>
      <c r="AO273" s="470">
        <f t="shared" si="3"/>
        <v>0</v>
      </c>
      <c r="AP273" s="471"/>
      <c r="AQ273" s="471"/>
      <c r="AR273" s="476"/>
    </row>
    <row r="274" spans="1:44" ht="18" customHeight="1">
      <c r="C274" s="477"/>
      <c r="D274" s="478"/>
      <c r="E274" s="479"/>
      <c r="F274" s="480"/>
      <c r="G274" s="481"/>
      <c r="H274" s="481"/>
      <c r="I274" s="481"/>
      <c r="J274" s="481"/>
      <c r="K274" s="481"/>
      <c r="L274" s="481"/>
      <c r="M274" s="481"/>
      <c r="N274" s="481"/>
      <c r="O274" s="481"/>
      <c r="P274" s="481"/>
      <c r="Q274" s="481"/>
      <c r="R274" s="482"/>
      <c r="S274" s="483"/>
      <c r="T274" s="484"/>
      <c r="U274" s="485"/>
      <c r="V274" s="483"/>
      <c r="W274" s="484"/>
      <c r="X274" s="485"/>
      <c r="Y274" s="486"/>
      <c r="Z274" s="487"/>
      <c r="AA274" s="487"/>
      <c r="AB274" s="487"/>
      <c r="AC274" s="487"/>
      <c r="AD274" s="488"/>
      <c r="AE274" s="470"/>
      <c r="AF274" s="471"/>
      <c r="AG274" s="472"/>
      <c r="AH274" s="470"/>
      <c r="AI274" s="471"/>
      <c r="AJ274" s="472"/>
      <c r="AK274" s="473"/>
      <c r="AL274" s="474"/>
      <c r="AM274" s="474"/>
      <c r="AN274" s="475"/>
      <c r="AO274" s="470">
        <f t="shared" si="3"/>
        <v>0</v>
      </c>
      <c r="AP274" s="471"/>
      <c r="AQ274" s="471"/>
      <c r="AR274" s="476"/>
    </row>
    <row r="275" spans="1:44" ht="18" customHeight="1">
      <c r="C275" s="477"/>
      <c r="D275" s="478"/>
      <c r="E275" s="479"/>
      <c r="F275" s="480"/>
      <c r="G275" s="481"/>
      <c r="H275" s="481"/>
      <c r="I275" s="481"/>
      <c r="J275" s="481"/>
      <c r="K275" s="481"/>
      <c r="L275" s="481"/>
      <c r="M275" s="481"/>
      <c r="N275" s="481"/>
      <c r="O275" s="481"/>
      <c r="P275" s="481"/>
      <c r="Q275" s="481"/>
      <c r="R275" s="482"/>
      <c r="S275" s="483"/>
      <c r="T275" s="484"/>
      <c r="U275" s="485"/>
      <c r="V275" s="483"/>
      <c r="W275" s="484"/>
      <c r="X275" s="485"/>
      <c r="Y275" s="486"/>
      <c r="Z275" s="487"/>
      <c r="AA275" s="487"/>
      <c r="AB275" s="487"/>
      <c r="AC275" s="487"/>
      <c r="AD275" s="488"/>
      <c r="AE275" s="470"/>
      <c r="AF275" s="471"/>
      <c r="AG275" s="472"/>
      <c r="AH275" s="470"/>
      <c r="AI275" s="471"/>
      <c r="AJ275" s="472"/>
      <c r="AK275" s="473"/>
      <c r="AL275" s="474"/>
      <c r="AM275" s="474"/>
      <c r="AN275" s="475"/>
      <c r="AO275" s="470">
        <f t="shared" si="3"/>
        <v>0</v>
      </c>
      <c r="AP275" s="471"/>
      <c r="AQ275" s="471"/>
      <c r="AR275" s="476"/>
    </row>
    <row r="276" spans="1:44" ht="18" customHeight="1">
      <c r="C276" s="448"/>
      <c r="D276" s="449"/>
      <c r="E276" s="449"/>
      <c r="F276" s="449"/>
      <c r="G276" s="449"/>
      <c r="H276" s="449"/>
      <c r="I276" s="449"/>
      <c r="J276" s="449"/>
      <c r="K276" s="449"/>
      <c r="L276" s="449"/>
      <c r="M276" s="449"/>
      <c r="N276" s="449"/>
      <c r="O276" s="449"/>
      <c r="P276" s="449"/>
      <c r="Q276" s="449"/>
      <c r="R276" s="449"/>
      <c r="S276" s="449"/>
      <c r="T276" s="449"/>
      <c r="U276" s="449"/>
      <c r="V276" s="449"/>
      <c r="W276" s="449"/>
      <c r="X276" s="449"/>
      <c r="Y276" s="450" t="s">
        <v>44</v>
      </c>
      <c r="Z276" s="450"/>
      <c r="AA276" s="450"/>
      <c r="AB276" s="450"/>
      <c r="AC276" s="450"/>
      <c r="AD276" s="450"/>
      <c r="AE276" s="450"/>
      <c r="AF276" s="450"/>
      <c r="AG276" s="450"/>
      <c r="AH276" s="450"/>
      <c r="AI276" s="450"/>
      <c r="AJ276" s="450"/>
      <c r="AK276" s="450"/>
      <c r="AL276" s="450"/>
      <c r="AM276" s="450"/>
      <c r="AN276" s="451"/>
      <c r="AO276" s="452">
        <f>SUM(AO268:AR275)</f>
        <v>0</v>
      </c>
      <c r="AP276" s="453"/>
      <c r="AQ276" s="453"/>
      <c r="AR276" s="454"/>
    </row>
    <row r="278" spans="1:44" ht="18" customHeight="1">
      <c r="C278" s="455"/>
      <c r="D278" s="455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6"/>
      <c r="Y278" s="457" t="s">
        <v>45</v>
      </c>
      <c r="Z278" s="458"/>
      <c r="AA278" s="458"/>
      <c r="AB278" s="458"/>
      <c r="AC278" s="458"/>
      <c r="AD278" s="458"/>
      <c r="AE278" s="458"/>
      <c r="AF278" s="458"/>
      <c r="AG278" s="458"/>
      <c r="AH278" s="458"/>
      <c r="AI278" s="458"/>
      <c r="AJ278" s="458"/>
      <c r="AK278" s="458"/>
      <c r="AL278" s="458"/>
      <c r="AM278" s="458"/>
      <c r="AN278" s="459"/>
      <c r="AO278" s="460">
        <f>AO252+AO264+AO276</f>
        <v>381.77000000000004</v>
      </c>
      <c r="AP278" s="461"/>
      <c r="AQ278" s="461"/>
      <c r="AR278" s="462"/>
    </row>
    <row r="279" spans="1:44" ht="18" customHeight="1">
      <c r="C279" s="455"/>
      <c r="D279" s="455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6"/>
      <c r="Y279" s="463" t="s">
        <v>46</v>
      </c>
      <c r="Z279" s="464"/>
      <c r="AA279" s="464"/>
      <c r="AB279" s="464"/>
      <c r="AC279" s="464"/>
      <c r="AD279" s="464"/>
      <c r="AE279" s="464"/>
      <c r="AF279" s="464"/>
      <c r="AG279" s="464"/>
      <c r="AH279" s="600">
        <v>0.2031</v>
      </c>
      <c r="AI279" s="600"/>
      <c r="AJ279" s="600"/>
      <c r="AK279" s="600"/>
      <c r="AL279" s="600"/>
      <c r="AM279" s="600"/>
      <c r="AN279" s="601"/>
      <c r="AO279" s="467">
        <f>ROUND(AO278*AH279,2)</f>
        <v>77.540000000000006</v>
      </c>
      <c r="AP279" s="468"/>
      <c r="AQ279" s="468"/>
      <c r="AR279" s="469"/>
    </row>
    <row r="280" spans="1:44" ht="18" customHeight="1">
      <c r="A280" s="437" t="s">
        <v>380</v>
      </c>
      <c r="B280" s="437"/>
      <c r="C280" s="455"/>
      <c r="D280" s="455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6"/>
      <c r="Y280" s="438" t="s">
        <v>47</v>
      </c>
      <c r="Z280" s="439"/>
      <c r="AA280" s="439"/>
      <c r="AB280" s="439"/>
      <c r="AC280" s="439"/>
      <c r="AD280" s="439"/>
      <c r="AE280" s="439"/>
      <c r="AF280" s="439"/>
      <c r="AG280" s="439"/>
      <c r="AH280" s="439"/>
      <c r="AI280" s="439"/>
      <c r="AJ280" s="439"/>
      <c r="AK280" s="439"/>
      <c r="AL280" s="439"/>
      <c r="AM280" s="439"/>
      <c r="AN280" s="440"/>
      <c r="AO280" s="441">
        <f>SUM(AO278:AR279)</f>
        <v>459.31000000000006</v>
      </c>
      <c r="AP280" s="442"/>
      <c r="AQ280" s="442"/>
      <c r="AR280" s="443"/>
    </row>
    <row r="282" spans="1:44" ht="18" customHeight="1">
      <c r="C282" s="444" t="s">
        <v>48</v>
      </c>
      <c r="D282" s="445"/>
      <c r="E282" s="445"/>
      <c r="F282" s="445"/>
      <c r="G282" s="445"/>
      <c r="H282" s="445"/>
      <c r="I282" s="446"/>
      <c r="J282" s="446"/>
      <c r="K282" s="446"/>
      <c r="L282" s="446"/>
      <c r="M282" s="446"/>
      <c r="N282" s="446"/>
      <c r="O282" s="446"/>
      <c r="P282" s="446"/>
      <c r="Q282" s="446"/>
      <c r="R282" s="446"/>
      <c r="S282" s="446"/>
      <c r="T282" s="446"/>
      <c r="U282" s="446"/>
      <c r="V282" s="446"/>
      <c r="W282" s="446"/>
      <c r="X282" s="446"/>
      <c r="Y282" s="446"/>
      <c r="Z282" s="446"/>
      <c r="AA282" s="446"/>
      <c r="AB282" s="446"/>
      <c r="AC282" s="446"/>
      <c r="AD282" s="446"/>
      <c r="AE282" s="446"/>
      <c r="AF282" s="446"/>
      <c r="AG282" s="446"/>
      <c r="AH282" s="446"/>
      <c r="AI282" s="446"/>
      <c r="AJ282" s="446"/>
      <c r="AK282" s="446"/>
      <c r="AL282" s="446"/>
      <c r="AM282" s="446"/>
      <c r="AN282" s="446"/>
      <c r="AO282" s="446"/>
      <c r="AP282" s="446"/>
      <c r="AQ282" s="446"/>
      <c r="AR282" s="447"/>
    </row>
    <row r="283" spans="1:44" ht="18" customHeight="1">
      <c r="C283" s="433"/>
      <c r="D283" s="434"/>
      <c r="E283" s="434"/>
      <c r="F283" s="434"/>
      <c r="G283" s="434"/>
      <c r="H283" s="434"/>
      <c r="I283" s="435"/>
      <c r="J283" s="435"/>
      <c r="K283" s="435"/>
      <c r="L283" s="435"/>
      <c r="M283" s="435"/>
      <c r="N283" s="435"/>
      <c r="O283" s="435"/>
      <c r="P283" s="435"/>
      <c r="Q283" s="435"/>
      <c r="R283" s="435"/>
      <c r="S283" s="435"/>
      <c r="T283" s="435"/>
      <c r="U283" s="435"/>
      <c r="V283" s="435"/>
      <c r="W283" s="435"/>
      <c r="X283" s="435"/>
      <c r="Y283" s="435"/>
      <c r="Z283" s="435"/>
      <c r="AA283" s="435"/>
      <c r="AB283" s="435"/>
      <c r="AC283" s="435"/>
      <c r="AD283" s="435"/>
      <c r="AE283" s="435"/>
      <c r="AF283" s="435"/>
      <c r="AG283" s="435"/>
      <c r="AH283" s="435"/>
      <c r="AI283" s="435"/>
      <c r="AJ283" s="435"/>
      <c r="AK283" s="435"/>
      <c r="AL283" s="435"/>
      <c r="AM283" s="435"/>
      <c r="AN283" s="435"/>
      <c r="AO283" s="435"/>
      <c r="AP283" s="435"/>
      <c r="AQ283" s="435"/>
      <c r="AR283" s="436"/>
    </row>
    <row r="284" spans="1:44" ht="18" customHeight="1">
      <c r="C284" s="433"/>
      <c r="D284" s="434"/>
      <c r="E284" s="434"/>
      <c r="F284" s="434"/>
      <c r="G284" s="434"/>
      <c r="H284" s="434"/>
      <c r="I284" s="435"/>
      <c r="J284" s="435"/>
      <c r="K284" s="435"/>
      <c r="L284" s="435"/>
      <c r="M284" s="435"/>
      <c r="N284" s="435"/>
      <c r="O284" s="435"/>
      <c r="P284" s="435"/>
      <c r="Q284" s="435"/>
      <c r="R284" s="435"/>
      <c r="S284" s="435"/>
      <c r="T284" s="435"/>
      <c r="U284" s="435"/>
      <c r="V284" s="435"/>
      <c r="W284" s="435"/>
      <c r="X284" s="435"/>
      <c r="Y284" s="435"/>
      <c r="Z284" s="435"/>
      <c r="AA284" s="435"/>
      <c r="AB284" s="435"/>
      <c r="AC284" s="435"/>
      <c r="AD284" s="435"/>
      <c r="AE284" s="435"/>
      <c r="AF284" s="435"/>
      <c r="AG284" s="435"/>
      <c r="AH284" s="435"/>
      <c r="AI284" s="435"/>
      <c r="AJ284" s="435"/>
      <c r="AK284" s="435"/>
      <c r="AL284" s="435"/>
      <c r="AM284" s="435"/>
      <c r="AN284" s="435"/>
      <c r="AO284" s="435"/>
      <c r="AP284" s="435"/>
      <c r="AQ284" s="435"/>
      <c r="AR284" s="436"/>
    </row>
    <row r="285" spans="1:44" ht="18" customHeight="1">
      <c r="C285" s="433"/>
      <c r="D285" s="434"/>
      <c r="E285" s="434"/>
      <c r="F285" s="434"/>
      <c r="G285" s="434"/>
      <c r="H285" s="434"/>
      <c r="I285" s="435"/>
      <c r="J285" s="435"/>
      <c r="K285" s="435"/>
      <c r="L285" s="435"/>
      <c r="M285" s="435"/>
      <c r="N285" s="435"/>
      <c r="O285" s="435"/>
      <c r="P285" s="435"/>
      <c r="Q285" s="435"/>
      <c r="R285" s="435"/>
      <c r="S285" s="435"/>
      <c r="T285" s="435"/>
      <c r="U285" s="435"/>
      <c r="V285" s="435"/>
      <c r="W285" s="435"/>
      <c r="X285" s="435"/>
      <c r="Y285" s="435"/>
      <c r="Z285" s="435"/>
      <c r="AA285" s="435"/>
      <c r="AB285" s="435"/>
      <c r="AC285" s="435"/>
      <c r="AD285" s="435"/>
      <c r="AE285" s="435"/>
      <c r="AF285" s="435"/>
      <c r="AG285" s="435"/>
      <c r="AH285" s="435"/>
      <c r="AI285" s="435"/>
      <c r="AJ285" s="435"/>
      <c r="AK285" s="435"/>
      <c r="AL285" s="435"/>
      <c r="AM285" s="435"/>
      <c r="AN285" s="435"/>
      <c r="AO285" s="435"/>
      <c r="AP285" s="435"/>
      <c r="AQ285" s="435"/>
      <c r="AR285" s="436"/>
    </row>
    <row r="286" spans="1:44" ht="18" customHeight="1">
      <c r="C286" s="433"/>
      <c r="D286" s="434"/>
      <c r="E286" s="434"/>
      <c r="F286" s="434"/>
      <c r="G286" s="434"/>
      <c r="H286" s="434"/>
      <c r="I286" s="435"/>
      <c r="J286" s="435"/>
      <c r="K286" s="435"/>
      <c r="L286" s="435"/>
      <c r="M286" s="435"/>
      <c r="N286" s="435"/>
      <c r="O286" s="435"/>
      <c r="P286" s="435"/>
      <c r="Q286" s="435"/>
      <c r="R286" s="435"/>
      <c r="S286" s="435"/>
      <c r="T286" s="435"/>
      <c r="U286" s="435"/>
      <c r="V286" s="435"/>
      <c r="W286" s="435"/>
      <c r="X286" s="435"/>
      <c r="Y286" s="435"/>
      <c r="Z286" s="435"/>
      <c r="AA286" s="435"/>
      <c r="AB286" s="435"/>
      <c r="AC286" s="435"/>
      <c r="AD286" s="435"/>
      <c r="AE286" s="435"/>
      <c r="AF286" s="435"/>
      <c r="AG286" s="435"/>
      <c r="AH286" s="435"/>
      <c r="AI286" s="435"/>
      <c r="AJ286" s="435"/>
      <c r="AK286" s="435"/>
      <c r="AL286" s="435"/>
      <c r="AM286" s="435"/>
      <c r="AN286" s="435"/>
      <c r="AO286" s="435"/>
      <c r="AP286" s="435"/>
      <c r="AQ286" s="435"/>
      <c r="AR286" s="436"/>
    </row>
    <row r="287" spans="1:44" ht="18" customHeight="1">
      <c r="C287" s="409"/>
      <c r="D287" s="410"/>
      <c r="E287" s="410"/>
      <c r="F287" s="410"/>
      <c r="G287" s="410"/>
      <c r="H287" s="410"/>
      <c r="I287" s="411"/>
      <c r="J287" s="411"/>
      <c r="K287" s="411"/>
      <c r="L287" s="411"/>
      <c r="M287" s="411"/>
      <c r="N287" s="411"/>
      <c r="O287" s="411"/>
      <c r="P287" s="411"/>
      <c r="Q287" s="411"/>
      <c r="R287" s="411"/>
      <c r="S287" s="411"/>
      <c r="T287" s="411"/>
      <c r="U287" s="411"/>
      <c r="V287" s="411"/>
      <c r="W287" s="411"/>
      <c r="X287" s="411"/>
      <c r="Y287" s="411"/>
      <c r="Z287" s="411"/>
      <c r="AA287" s="411"/>
      <c r="AB287" s="411"/>
      <c r="AC287" s="411"/>
      <c r="AD287" s="411"/>
      <c r="AE287" s="411"/>
      <c r="AF287" s="411"/>
      <c r="AG287" s="411"/>
      <c r="AH287" s="411"/>
      <c r="AI287" s="411"/>
      <c r="AJ287" s="411"/>
      <c r="AK287" s="411"/>
      <c r="AL287" s="411"/>
      <c r="AM287" s="411"/>
      <c r="AN287" s="411"/>
      <c r="AO287" s="411"/>
      <c r="AP287" s="411"/>
      <c r="AQ287" s="411"/>
      <c r="AR287" s="412"/>
    </row>
    <row r="289" spans="3:44" ht="18" customHeight="1">
      <c r="C289" s="413" t="s">
        <v>49</v>
      </c>
      <c r="D289" s="414"/>
      <c r="E289" s="414"/>
      <c r="F289" s="414"/>
      <c r="G289" s="414"/>
      <c r="H289" s="414"/>
      <c r="I289" s="414"/>
      <c r="J289" s="414"/>
      <c r="K289" s="414"/>
      <c r="L289" s="414"/>
      <c r="M289" s="414"/>
      <c r="N289" s="414"/>
      <c r="O289" s="414"/>
      <c r="P289" s="414"/>
      <c r="Q289" s="414"/>
      <c r="R289" s="414"/>
      <c r="S289" s="414"/>
      <c r="T289" s="414"/>
      <c r="U289" s="414"/>
      <c r="V289" s="414"/>
      <c r="W289" s="414"/>
      <c r="X289" s="414"/>
      <c r="Y289" s="414"/>
      <c r="Z289" s="414"/>
      <c r="AA289" s="415"/>
      <c r="AB289" s="416" t="str">
        <f>[6]C.UNIT.SERV.!$E$5</f>
        <v>DATA-BASE:      MAIO/2011/PR</v>
      </c>
      <c r="AC289" s="417"/>
      <c r="AD289" s="417"/>
      <c r="AE289" s="417"/>
      <c r="AF289" s="417"/>
      <c r="AG289" s="417"/>
      <c r="AH289" s="417"/>
      <c r="AI289" s="418"/>
      <c r="AJ289" s="416"/>
      <c r="AK289" s="417"/>
      <c r="AL289" s="417"/>
      <c r="AM289" s="417"/>
      <c r="AN289" s="417"/>
      <c r="AO289" s="417"/>
      <c r="AP289" s="417"/>
      <c r="AQ289" s="417"/>
      <c r="AR289" s="425"/>
    </row>
    <row r="290" spans="3:44" ht="18" customHeight="1">
      <c r="C290" s="428" t="s">
        <v>50</v>
      </c>
      <c r="D290" s="429"/>
      <c r="E290" s="429"/>
      <c r="F290" s="429"/>
      <c r="G290" s="429" t="s">
        <v>114</v>
      </c>
      <c r="H290" s="429"/>
      <c r="I290" s="429"/>
      <c r="J290" s="429"/>
      <c r="K290" s="429"/>
      <c r="L290" s="429"/>
      <c r="M290" s="429"/>
      <c r="N290" s="429"/>
      <c r="O290" s="429"/>
      <c r="P290" s="429"/>
      <c r="Q290" s="429"/>
      <c r="R290" s="429"/>
      <c r="S290" s="429"/>
      <c r="T290" s="429"/>
      <c r="U290" s="429"/>
      <c r="V290" s="429"/>
      <c r="W290" s="429"/>
      <c r="X290" s="429"/>
      <c r="Y290" s="429"/>
      <c r="Z290" s="429"/>
      <c r="AA290" s="430"/>
      <c r="AB290" s="419"/>
      <c r="AC290" s="420"/>
      <c r="AD290" s="420"/>
      <c r="AE290" s="420"/>
      <c r="AF290" s="420"/>
      <c r="AG290" s="420"/>
      <c r="AH290" s="420"/>
      <c r="AI290" s="421"/>
      <c r="AJ290" s="419"/>
      <c r="AK290" s="420"/>
      <c r="AL290" s="420"/>
      <c r="AM290" s="420"/>
      <c r="AN290" s="420"/>
      <c r="AO290" s="420"/>
      <c r="AP290" s="420"/>
      <c r="AQ290" s="420"/>
      <c r="AR290" s="426"/>
    </row>
    <row r="291" spans="3:44" ht="18" customHeight="1">
      <c r="C291" s="428" t="s">
        <v>51</v>
      </c>
      <c r="D291" s="429"/>
      <c r="E291" s="429"/>
      <c r="F291" s="429"/>
      <c r="G291" s="429"/>
      <c r="H291" s="429"/>
      <c r="I291" s="429"/>
      <c r="J291" s="429"/>
      <c r="K291" s="429"/>
      <c r="L291" s="429"/>
      <c r="M291" s="429"/>
      <c r="N291" s="429"/>
      <c r="O291" s="429"/>
      <c r="P291" s="429"/>
      <c r="Q291" s="429"/>
      <c r="R291" s="429"/>
      <c r="S291" s="429"/>
      <c r="T291" s="429"/>
      <c r="U291" s="429"/>
      <c r="V291" s="429"/>
      <c r="W291" s="429"/>
      <c r="X291" s="429"/>
      <c r="Y291" s="429"/>
      <c r="Z291" s="429"/>
      <c r="AA291" s="430"/>
      <c r="AB291" s="419"/>
      <c r="AC291" s="420"/>
      <c r="AD291" s="420"/>
      <c r="AE291" s="420"/>
      <c r="AF291" s="420"/>
      <c r="AG291" s="420"/>
      <c r="AH291" s="420"/>
      <c r="AI291" s="421"/>
      <c r="AJ291" s="419"/>
      <c r="AK291" s="420"/>
      <c r="AL291" s="420"/>
      <c r="AM291" s="420"/>
      <c r="AN291" s="420"/>
      <c r="AO291" s="420"/>
      <c r="AP291" s="420"/>
      <c r="AQ291" s="420"/>
      <c r="AR291" s="426"/>
    </row>
    <row r="292" spans="3:44" ht="18" customHeight="1">
      <c r="C292" s="431"/>
      <c r="D292" s="432"/>
      <c r="E292" s="432"/>
      <c r="F292" s="432"/>
      <c r="G292" s="432"/>
      <c r="H292" s="432"/>
      <c r="I292" s="432"/>
      <c r="J292" s="432"/>
      <c r="K292" s="432"/>
      <c r="L292" s="432"/>
      <c r="M292" s="432"/>
      <c r="N292" s="432"/>
      <c r="O292" s="432"/>
      <c r="P292" s="432"/>
      <c r="Q292" s="432"/>
      <c r="R292" s="432"/>
      <c r="S292" s="432"/>
      <c r="T292" s="432"/>
      <c r="U292" s="432"/>
      <c r="V292" s="432"/>
      <c r="W292" s="432"/>
      <c r="X292" s="432"/>
      <c r="Y292" s="432"/>
      <c r="Z292" s="432"/>
      <c r="AA292" s="605"/>
      <c r="AB292" s="422"/>
      <c r="AC292" s="423"/>
      <c r="AD292" s="423"/>
      <c r="AE292" s="423"/>
      <c r="AF292" s="423"/>
      <c r="AG292" s="423"/>
      <c r="AH292" s="423"/>
      <c r="AI292" s="424"/>
      <c r="AJ292" s="422"/>
      <c r="AK292" s="423"/>
      <c r="AL292" s="423"/>
      <c r="AM292" s="423"/>
      <c r="AN292" s="423"/>
      <c r="AO292" s="423"/>
      <c r="AP292" s="423"/>
      <c r="AQ292" s="423"/>
      <c r="AR292" s="427"/>
    </row>
    <row r="294" spans="3:44" ht="18" customHeight="1">
      <c r="C294" s="568" t="s">
        <v>13</v>
      </c>
      <c r="D294" s="569"/>
      <c r="E294" s="569"/>
      <c r="F294" s="569"/>
      <c r="G294" s="569"/>
      <c r="H294" s="569"/>
      <c r="I294" s="569"/>
      <c r="J294" s="569"/>
      <c r="K294" s="569"/>
      <c r="L294" s="569"/>
      <c r="M294" s="569"/>
      <c r="N294" s="569"/>
      <c r="O294" s="569"/>
      <c r="P294" s="569"/>
      <c r="Q294" s="569"/>
      <c r="R294" s="569"/>
      <c r="S294" s="569"/>
      <c r="T294" s="569"/>
      <c r="U294" s="569"/>
      <c r="V294" s="569"/>
      <c r="W294" s="569"/>
      <c r="X294" s="569"/>
      <c r="Y294" s="569"/>
      <c r="Z294" s="569"/>
      <c r="AA294" s="569"/>
      <c r="AB294" s="569"/>
      <c r="AC294" s="569"/>
      <c r="AD294" s="569"/>
      <c r="AE294" s="569"/>
      <c r="AF294" s="569"/>
      <c r="AG294" s="569"/>
      <c r="AH294" s="569"/>
      <c r="AI294" s="569"/>
      <c r="AJ294" s="569"/>
      <c r="AK294" s="569"/>
      <c r="AL294" s="569"/>
      <c r="AM294" s="569"/>
      <c r="AN294" s="569"/>
      <c r="AO294" s="569"/>
      <c r="AP294" s="569"/>
      <c r="AQ294" s="569"/>
      <c r="AR294" s="570"/>
    </row>
    <row r="295" spans="3:44" ht="18" customHeight="1">
      <c r="C295" s="571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  <c r="AO295" s="572"/>
      <c r="AP295" s="572"/>
      <c r="AQ295" s="572"/>
      <c r="AR295" s="573"/>
    </row>
    <row r="296" spans="3:44" ht="18" customHeight="1">
      <c r="C296" s="574" t="s">
        <v>14</v>
      </c>
      <c r="D296" s="575"/>
      <c r="E296" s="575"/>
      <c r="F296" s="575"/>
      <c r="G296" s="578" t="s">
        <v>381</v>
      </c>
      <c r="H296" s="578"/>
      <c r="I296" s="578"/>
      <c r="J296" s="579"/>
      <c r="K296" s="582" t="s">
        <v>15</v>
      </c>
      <c r="L296" s="583"/>
      <c r="M296" s="583"/>
      <c r="N296" s="583"/>
      <c r="O296" s="586" t="s">
        <v>379</v>
      </c>
      <c r="P296" s="586"/>
      <c r="Q296" s="586"/>
      <c r="R296" s="586"/>
      <c r="S296" s="586"/>
      <c r="T296" s="586"/>
      <c r="U296" s="586"/>
      <c r="V296" s="586"/>
      <c r="W296" s="586"/>
      <c r="X296" s="586"/>
      <c r="Y296" s="586"/>
      <c r="Z296" s="586"/>
      <c r="AA296" s="586"/>
      <c r="AB296" s="586"/>
      <c r="AC296" s="586"/>
      <c r="AD296" s="586"/>
      <c r="AE296" s="586"/>
      <c r="AF296" s="586"/>
      <c r="AG296" s="586"/>
      <c r="AH296" s="586"/>
      <c r="AI296" s="586"/>
      <c r="AJ296" s="586"/>
      <c r="AK296" s="587"/>
      <c r="AL296" s="582" t="s">
        <v>16</v>
      </c>
      <c r="AM296" s="583"/>
      <c r="AN296" s="583"/>
      <c r="AO296" s="583"/>
      <c r="AP296" s="590" t="s">
        <v>89</v>
      </c>
      <c r="AQ296" s="590"/>
      <c r="AR296" s="591"/>
    </row>
    <row r="297" spans="3:44" ht="18" customHeight="1">
      <c r="C297" s="576"/>
      <c r="D297" s="577"/>
      <c r="E297" s="577"/>
      <c r="F297" s="577"/>
      <c r="G297" s="580"/>
      <c r="H297" s="580"/>
      <c r="I297" s="580"/>
      <c r="J297" s="581"/>
      <c r="K297" s="584"/>
      <c r="L297" s="585"/>
      <c r="M297" s="585"/>
      <c r="N297" s="585"/>
      <c r="O297" s="588"/>
      <c r="P297" s="588"/>
      <c r="Q297" s="588"/>
      <c r="R297" s="588"/>
      <c r="S297" s="588"/>
      <c r="T297" s="588"/>
      <c r="U297" s="588"/>
      <c r="V297" s="588"/>
      <c r="W297" s="588"/>
      <c r="X297" s="588"/>
      <c r="Y297" s="588"/>
      <c r="Z297" s="588"/>
      <c r="AA297" s="588"/>
      <c r="AB297" s="588"/>
      <c r="AC297" s="588"/>
      <c r="AD297" s="588"/>
      <c r="AE297" s="588"/>
      <c r="AF297" s="588"/>
      <c r="AG297" s="588"/>
      <c r="AH297" s="588"/>
      <c r="AI297" s="588"/>
      <c r="AJ297" s="588"/>
      <c r="AK297" s="589"/>
      <c r="AL297" s="584"/>
      <c r="AM297" s="585"/>
      <c r="AN297" s="585"/>
      <c r="AO297" s="585"/>
      <c r="AP297" s="592"/>
      <c r="AQ297" s="592"/>
      <c r="AR297" s="593"/>
    </row>
    <row r="299" spans="3:44" ht="18" customHeight="1">
      <c r="C299" s="507" t="s">
        <v>2</v>
      </c>
      <c r="D299" s="508"/>
      <c r="E299" s="509"/>
      <c r="F299" s="513" t="s">
        <v>17</v>
      </c>
      <c r="G299" s="508"/>
      <c r="H299" s="508"/>
      <c r="I299" s="508"/>
      <c r="J299" s="508"/>
      <c r="K299" s="508"/>
      <c r="L299" s="508"/>
      <c r="M299" s="508"/>
      <c r="N299" s="508"/>
      <c r="O299" s="508"/>
      <c r="P299" s="508"/>
      <c r="Q299" s="508"/>
      <c r="R299" s="508"/>
      <c r="S299" s="508"/>
      <c r="T299" s="508"/>
      <c r="U299" s="509"/>
      <c r="V299" s="513" t="s">
        <v>100</v>
      </c>
      <c r="W299" s="508"/>
      <c r="X299" s="509"/>
      <c r="Y299" s="594" t="s">
        <v>18</v>
      </c>
      <c r="Z299" s="595"/>
      <c r="AA299" s="595"/>
      <c r="AB299" s="595"/>
      <c r="AC299" s="595"/>
      <c r="AD299" s="595"/>
      <c r="AE299" s="595"/>
      <c r="AF299" s="596"/>
      <c r="AG299" s="594" t="s">
        <v>19</v>
      </c>
      <c r="AH299" s="595"/>
      <c r="AI299" s="595"/>
      <c r="AJ299" s="595"/>
      <c r="AK299" s="595"/>
      <c r="AL299" s="595"/>
      <c r="AM299" s="595"/>
      <c r="AN299" s="596"/>
      <c r="AO299" s="513" t="s">
        <v>20</v>
      </c>
      <c r="AP299" s="508"/>
      <c r="AQ299" s="508"/>
      <c r="AR299" s="515"/>
    </row>
    <row r="300" spans="3:44" ht="18" customHeight="1">
      <c r="C300" s="510"/>
      <c r="D300" s="511"/>
      <c r="E300" s="512"/>
      <c r="F300" s="514"/>
      <c r="G300" s="511"/>
      <c r="H300" s="511"/>
      <c r="I300" s="511"/>
      <c r="J300" s="511"/>
      <c r="K300" s="511"/>
      <c r="L300" s="511"/>
      <c r="M300" s="511"/>
      <c r="N300" s="511"/>
      <c r="O300" s="511"/>
      <c r="P300" s="511"/>
      <c r="Q300" s="511"/>
      <c r="R300" s="511"/>
      <c r="S300" s="511"/>
      <c r="T300" s="511"/>
      <c r="U300" s="512"/>
      <c r="V300" s="514"/>
      <c r="W300" s="511"/>
      <c r="X300" s="512"/>
      <c r="Y300" s="597" t="s">
        <v>21</v>
      </c>
      <c r="Z300" s="598"/>
      <c r="AA300" s="598"/>
      <c r="AB300" s="599"/>
      <c r="AC300" s="597" t="s">
        <v>22</v>
      </c>
      <c r="AD300" s="598"/>
      <c r="AE300" s="598"/>
      <c r="AF300" s="599"/>
      <c r="AG300" s="597" t="s">
        <v>21</v>
      </c>
      <c r="AH300" s="598"/>
      <c r="AI300" s="598"/>
      <c r="AJ300" s="599"/>
      <c r="AK300" s="597" t="s">
        <v>22</v>
      </c>
      <c r="AL300" s="598"/>
      <c r="AM300" s="598"/>
      <c r="AN300" s="599"/>
      <c r="AO300" s="514"/>
      <c r="AP300" s="511"/>
      <c r="AQ300" s="511"/>
      <c r="AR300" s="516"/>
    </row>
    <row r="301" spans="3:44" ht="18" customHeight="1">
      <c r="C301" s="489"/>
      <c r="D301" s="490"/>
      <c r="E301" s="491"/>
      <c r="F301" s="551"/>
      <c r="G301" s="551"/>
      <c r="H301" s="551"/>
      <c r="I301" s="551"/>
      <c r="J301" s="551"/>
      <c r="K301" s="551"/>
      <c r="L301" s="551"/>
      <c r="M301" s="551"/>
      <c r="N301" s="551"/>
      <c r="O301" s="551"/>
      <c r="P301" s="551"/>
      <c r="Q301" s="551"/>
      <c r="R301" s="551"/>
      <c r="S301" s="551"/>
      <c r="T301" s="551"/>
      <c r="U301" s="551"/>
      <c r="V301" s="562"/>
      <c r="W301" s="563"/>
      <c r="X301" s="564"/>
      <c r="Y301" s="562"/>
      <c r="Z301" s="563"/>
      <c r="AA301" s="563"/>
      <c r="AB301" s="564"/>
      <c r="AC301" s="602"/>
      <c r="AD301" s="603"/>
      <c r="AE301" s="603"/>
      <c r="AF301" s="604"/>
      <c r="AG301" s="549"/>
      <c r="AH301" s="549"/>
      <c r="AI301" s="549"/>
      <c r="AJ301" s="549"/>
      <c r="AK301" s="549"/>
      <c r="AL301" s="549"/>
      <c r="AM301" s="549"/>
      <c r="AN301" s="549"/>
      <c r="AO301" s="549"/>
      <c r="AP301" s="549"/>
      <c r="AQ301" s="549"/>
      <c r="AR301" s="550"/>
    </row>
    <row r="302" spans="3:44" ht="18" customHeight="1">
      <c r="C302" s="477"/>
      <c r="D302" s="478"/>
      <c r="E302" s="479"/>
      <c r="F302" s="551"/>
      <c r="G302" s="551"/>
      <c r="H302" s="551"/>
      <c r="I302" s="551"/>
      <c r="J302" s="551"/>
      <c r="K302" s="551"/>
      <c r="L302" s="551"/>
      <c r="M302" s="551"/>
      <c r="N302" s="551"/>
      <c r="O302" s="551"/>
      <c r="P302" s="551"/>
      <c r="Q302" s="551"/>
      <c r="R302" s="551"/>
      <c r="S302" s="551"/>
      <c r="T302" s="551"/>
      <c r="U302" s="551"/>
      <c r="V302" s="523"/>
      <c r="W302" s="524"/>
      <c r="X302" s="525"/>
      <c r="Y302" s="523"/>
      <c r="Z302" s="524"/>
      <c r="AA302" s="524"/>
      <c r="AB302" s="525"/>
      <c r="AC302" s="556"/>
      <c r="AD302" s="557"/>
      <c r="AE302" s="557"/>
      <c r="AF302" s="558"/>
      <c r="AG302" s="549"/>
      <c r="AH302" s="549"/>
      <c r="AI302" s="549"/>
      <c r="AJ302" s="549"/>
      <c r="AK302" s="549"/>
      <c r="AL302" s="549"/>
      <c r="AM302" s="549"/>
      <c r="AN302" s="549"/>
      <c r="AO302" s="549"/>
      <c r="AP302" s="549"/>
      <c r="AQ302" s="549"/>
      <c r="AR302" s="550"/>
    </row>
    <row r="303" spans="3:44" ht="18" customHeight="1">
      <c r="C303" s="477"/>
      <c r="D303" s="478"/>
      <c r="E303" s="479"/>
      <c r="F303" s="551"/>
      <c r="G303" s="551"/>
      <c r="H303" s="551"/>
      <c r="I303" s="551"/>
      <c r="J303" s="551"/>
      <c r="K303" s="551"/>
      <c r="L303" s="551"/>
      <c r="M303" s="551"/>
      <c r="N303" s="551"/>
      <c r="O303" s="551"/>
      <c r="P303" s="551"/>
      <c r="Q303" s="551"/>
      <c r="R303" s="551"/>
      <c r="S303" s="551"/>
      <c r="T303" s="551"/>
      <c r="U303" s="551"/>
      <c r="V303" s="523"/>
      <c r="W303" s="524"/>
      <c r="X303" s="525"/>
      <c r="Y303" s="523"/>
      <c r="Z303" s="524"/>
      <c r="AA303" s="524"/>
      <c r="AB303" s="525"/>
      <c r="AC303" s="556"/>
      <c r="AD303" s="557"/>
      <c r="AE303" s="557"/>
      <c r="AF303" s="558"/>
      <c r="AG303" s="549"/>
      <c r="AH303" s="549"/>
      <c r="AI303" s="549"/>
      <c r="AJ303" s="549"/>
      <c r="AK303" s="549"/>
      <c r="AL303" s="549"/>
      <c r="AM303" s="549"/>
      <c r="AN303" s="549"/>
      <c r="AO303" s="549"/>
      <c r="AP303" s="549"/>
      <c r="AQ303" s="549"/>
      <c r="AR303" s="550"/>
    </row>
    <row r="304" spans="3:44" ht="18" customHeight="1">
      <c r="C304" s="477"/>
      <c r="D304" s="478"/>
      <c r="E304" s="479"/>
      <c r="F304" s="551"/>
      <c r="G304" s="551"/>
      <c r="H304" s="551"/>
      <c r="I304" s="551"/>
      <c r="J304" s="551"/>
      <c r="K304" s="551"/>
      <c r="L304" s="551"/>
      <c r="M304" s="551"/>
      <c r="N304" s="551"/>
      <c r="O304" s="551"/>
      <c r="P304" s="551"/>
      <c r="Q304" s="551"/>
      <c r="R304" s="551"/>
      <c r="S304" s="551"/>
      <c r="T304" s="551"/>
      <c r="U304" s="551"/>
      <c r="V304" s="523"/>
      <c r="W304" s="524"/>
      <c r="X304" s="525"/>
      <c r="Y304" s="523"/>
      <c r="Z304" s="524"/>
      <c r="AA304" s="524"/>
      <c r="AB304" s="525"/>
      <c r="AC304" s="556"/>
      <c r="AD304" s="557"/>
      <c r="AE304" s="557"/>
      <c r="AF304" s="558"/>
      <c r="AG304" s="549"/>
      <c r="AH304" s="549"/>
      <c r="AI304" s="549"/>
      <c r="AJ304" s="549"/>
      <c r="AK304" s="549"/>
      <c r="AL304" s="549"/>
      <c r="AM304" s="549"/>
      <c r="AN304" s="549"/>
      <c r="AO304" s="549"/>
      <c r="AP304" s="549"/>
      <c r="AQ304" s="549"/>
      <c r="AR304" s="550"/>
    </row>
    <row r="305" spans="3:44" ht="18" customHeight="1">
      <c r="C305" s="477"/>
      <c r="D305" s="478"/>
      <c r="E305" s="479"/>
      <c r="F305" s="551"/>
      <c r="G305" s="551"/>
      <c r="H305" s="551"/>
      <c r="I305" s="551"/>
      <c r="J305" s="551"/>
      <c r="K305" s="551"/>
      <c r="L305" s="551"/>
      <c r="M305" s="551"/>
      <c r="N305" s="551"/>
      <c r="O305" s="551"/>
      <c r="P305" s="551"/>
      <c r="Q305" s="551"/>
      <c r="R305" s="551"/>
      <c r="S305" s="551"/>
      <c r="T305" s="551"/>
      <c r="U305" s="551"/>
      <c r="V305" s="523"/>
      <c r="W305" s="524"/>
      <c r="X305" s="525"/>
      <c r="Y305" s="523"/>
      <c r="Z305" s="524"/>
      <c r="AA305" s="524"/>
      <c r="AB305" s="525"/>
      <c r="AC305" s="556"/>
      <c r="AD305" s="557"/>
      <c r="AE305" s="557"/>
      <c r="AF305" s="558"/>
      <c r="AG305" s="549"/>
      <c r="AH305" s="549"/>
      <c r="AI305" s="549"/>
      <c r="AJ305" s="549"/>
      <c r="AK305" s="549"/>
      <c r="AL305" s="549"/>
      <c r="AM305" s="549"/>
      <c r="AN305" s="549"/>
      <c r="AO305" s="549"/>
      <c r="AP305" s="549"/>
      <c r="AQ305" s="549"/>
      <c r="AR305" s="550"/>
    </row>
    <row r="306" spans="3:44" ht="18" customHeight="1">
      <c r="C306" s="477"/>
      <c r="D306" s="478"/>
      <c r="E306" s="479"/>
      <c r="F306" s="551"/>
      <c r="G306" s="551"/>
      <c r="H306" s="551"/>
      <c r="I306" s="551"/>
      <c r="J306" s="551"/>
      <c r="K306" s="551"/>
      <c r="L306" s="551"/>
      <c r="M306" s="551"/>
      <c r="N306" s="551"/>
      <c r="O306" s="551"/>
      <c r="P306" s="551"/>
      <c r="Q306" s="551"/>
      <c r="R306" s="551"/>
      <c r="S306" s="551"/>
      <c r="T306" s="551"/>
      <c r="U306" s="551"/>
      <c r="V306" s="523"/>
      <c r="W306" s="524"/>
      <c r="X306" s="525"/>
      <c r="Y306" s="523"/>
      <c r="Z306" s="524"/>
      <c r="AA306" s="524"/>
      <c r="AB306" s="525"/>
      <c r="AC306" s="556"/>
      <c r="AD306" s="557"/>
      <c r="AE306" s="557"/>
      <c r="AF306" s="558"/>
      <c r="AG306" s="549"/>
      <c r="AH306" s="549"/>
      <c r="AI306" s="549"/>
      <c r="AJ306" s="549"/>
      <c r="AK306" s="549"/>
      <c r="AL306" s="549"/>
      <c r="AM306" s="549"/>
      <c r="AN306" s="549"/>
      <c r="AO306" s="549"/>
      <c r="AP306" s="549"/>
      <c r="AQ306" s="549"/>
      <c r="AR306" s="550"/>
    </row>
    <row r="307" spans="3:44" ht="18" customHeight="1">
      <c r="C307" s="477"/>
      <c r="D307" s="478"/>
      <c r="E307" s="479"/>
      <c r="F307" s="517"/>
      <c r="G307" s="518"/>
      <c r="H307" s="518"/>
      <c r="I307" s="518"/>
      <c r="J307" s="518"/>
      <c r="K307" s="518"/>
      <c r="L307" s="518"/>
      <c r="M307" s="518"/>
      <c r="N307" s="518"/>
      <c r="O307" s="518"/>
      <c r="P307" s="518"/>
      <c r="Q307" s="518"/>
      <c r="R307" s="518"/>
      <c r="S307" s="518"/>
      <c r="T307" s="518"/>
      <c r="U307" s="519"/>
      <c r="V307" s="523"/>
      <c r="W307" s="524"/>
      <c r="X307" s="525"/>
      <c r="Y307" s="523"/>
      <c r="Z307" s="524"/>
      <c r="AA307" s="524"/>
      <c r="AB307" s="525"/>
      <c r="AC307" s="556"/>
      <c r="AD307" s="557"/>
      <c r="AE307" s="557"/>
      <c r="AF307" s="558"/>
      <c r="AG307" s="523"/>
      <c r="AH307" s="524"/>
      <c r="AI307" s="524"/>
      <c r="AJ307" s="525"/>
      <c r="AK307" s="523"/>
      <c r="AL307" s="524"/>
      <c r="AM307" s="524"/>
      <c r="AN307" s="525"/>
      <c r="AO307" s="523"/>
      <c r="AP307" s="524"/>
      <c r="AQ307" s="524"/>
      <c r="AR307" s="548"/>
    </row>
    <row r="308" spans="3:44" ht="18" customHeight="1">
      <c r="C308" s="477"/>
      <c r="D308" s="478"/>
      <c r="E308" s="479"/>
      <c r="F308" s="517"/>
      <c r="G308" s="518"/>
      <c r="H308" s="518"/>
      <c r="I308" s="518"/>
      <c r="J308" s="518"/>
      <c r="K308" s="518"/>
      <c r="L308" s="518"/>
      <c r="M308" s="518"/>
      <c r="N308" s="518"/>
      <c r="O308" s="518"/>
      <c r="P308" s="518"/>
      <c r="Q308" s="518"/>
      <c r="R308" s="518"/>
      <c r="S308" s="518"/>
      <c r="T308" s="518"/>
      <c r="U308" s="519"/>
      <c r="V308" s="523"/>
      <c r="W308" s="524"/>
      <c r="X308" s="525"/>
      <c r="Y308" s="523"/>
      <c r="Z308" s="524"/>
      <c r="AA308" s="524"/>
      <c r="AB308" s="525"/>
      <c r="AC308" s="556"/>
      <c r="AD308" s="557"/>
      <c r="AE308" s="557"/>
      <c r="AF308" s="558"/>
      <c r="AG308" s="523"/>
      <c r="AH308" s="524"/>
      <c r="AI308" s="524"/>
      <c r="AJ308" s="525"/>
      <c r="AK308" s="523"/>
      <c r="AL308" s="524"/>
      <c r="AM308" s="524"/>
      <c r="AN308" s="525"/>
      <c r="AO308" s="523"/>
      <c r="AP308" s="524"/>
      <c r="AQ308" s="524"/>
      <c r="AR308" s="548"/>
    </row>
    <row r="309" spans="3:44" ht="18" customHeight="1">
      <c r="C309" s="448"/>
      <c r="D309" s="449"/>
      <c r="E309" s="449"/>
      <c r="F309" s="449"/>
      <c r="G309" s="449"/>
      <c r="H309" s="449"/>
      <c r="I309" s="449"/>
      <c r="J309" s="449"/>
      <c r="K309" s="449"/>
      <c r="L309" s="449"/>
      <c r="M309" s="449"/>
      <c r="N309" s="449"/>
      <c r="O309" s="449"/>
      <c r="P309" s="449"/>
      <c r="Q309" s="449"/>
      <c r="R309" s="449"/>
      <c r="S309" s="449"/>
      <c r="T309" s="449"/>
      <c r="U309" s="449"/>
      <c r="V309" s="449"/>
      <c r="W309" s="449"/>
      <c r="X309" s="552"/>
      <c r="Y309" s="553" t="s">
        <v>23</v>
      </c>
      <c r="Z309" s="554"/>
      <c r="AA309" s="554"/>
      <c r="AB309" s="554"/>
      <c r="AC309" s="554"/>
      <c r="AD309" s="554"/>
      <c r="AE309" s="554"/>
      <c r="AF309" s="554"/>
      <c r="AG309" s="554"/>
      <c r="AH309" s="554"/>
      <c r="AI309" s="554"/>
      <c r="AJ309" s="554"/>
      <c r="AK309" s="554"/>
      <c r="AL309" s="554"/>
      <c r="AM309" s="554"/>
      <c r="AN309" s="555"/>
      <c r="AO309" s="452">
        <f>SUM(AO301:AR308)</f>
        <v>0</v>
      </c>
      <c r="AP309" s="453"/>
      <c r="AQ309" s="453"/>
      <c r="AR309" s="454"/>
    </row>
    <row r="311" spans="3:44" ht="18" customHeight="1">
      <c r="C311" s="507" t="s">
        <v>2</v>
      </c>
      <c r="D311" s="508"/>
      <c r="E311" s="509"/>
      <c r="F311" s="513" t="s">
        <v>24</v>
      </c>
      <c r="G311" s="508"/>
      <c r="H311" s="508"/>
      <c r="I311" s="508"/>
      <c r="J311" s="508"/>
      <c r="K311" s="508"/>
      <c r="L311" s="508"/>
      <c r="M311" s="508"/>
      <c r="N311" s="508"/>
      <c r="O311" s="508"/>
      <c r="P311" s="508"/>
      <c r="Q311" s="508"/>
      <c r="R311" s="508"/>
      <c r="S311" s="508"/>
      <c r="T311" s="508"/>
      <c r="U311" s="508"/>
      <c r="V311" s="508"/>
      <c r="W311" s="508"/>
      <c r="X311" s="508"/>
      <c r="Y311" s="508"/>
      <c r="Z311" s="508"/>
      <c r="AA311" s="508"/>
      <c r="AB311" s="509"/>
      <c r="AC311" s="513" t="s">
        <v>25</v>
      </c>
      <c r="AD311" s="508"/>
      <c r="AE311" s="508"/>
      <c r="AF311" s="509"/>
      <c r="AG311" s="513" t="s">
        <v>100</v>
      </c>
      <c r="AH311" s="508"/>
      <c r="AI311" s="508"/>
      <c r="AJ311" s="509"/>
      <c r="AK311" s="513" t="s">
        <v>26</v>
      </c>
      <c r="AL311" s="508"/>
      <c r="AM311" s="508"/>
      <c r="AN311" s="509"/>
      <c r="AO311" s="513" t="s">
        <v>20</v>
      </c>
      <c r="AP311" s="508"/>
      <c r="AQ311" s="508"/>
      <c r="AR311" s="515"/>
    </row>
    <row r="312" spans="3:44" ht="18" customHeight="1">
      <c r="C312" s="510"/>
      <c r="D312" s="511"/>
      <c r="E312" s="512"/>
      <c r="F312" s="514"/>
      <c r="G312" s="511"/>
      <c r="H312" s="511"/>
      <c r="I312" s="511"/>
      <c r="J312" s="511"/>
      <c r="K312" s="511"/>
      <c r="L312" s="511"/>
      <c r="M312" s="511"/>
      <c r="N312" s="511"/>
      <c r="O312" s="511"/>
      <c r="P312" s="511"/>
      <c r="Q312" s="511"/>
      <c r="R312" s="511"/>
      <c r="S312" s="511"/>
      <c r="T312" s="511"/>
      <c r="U312" s="511"/>
      <c r="V312" s="511"/>
      <c r="W312" s="511"/>
      <c r="X312" s="511"/>
      <c r="Y312" s="511"/>
      <c r="Z312" s="511"/>
      <c r="AA312" s="511"/>
      <c r="AB312" s="512"/>
      <c r="AC312" s="514"/>
      <c r="AD312" s="511"/>
      <c r="AE312" s="511"/>
      <c r="AF312" s="512"/>
      <c r="AG312" s="514"/>
      <c r="AH312" s="511"/>
      <c r="AI312" s="511"/>
      <c r="AJ312" s="512"/>
      <c r="AK312" s="514"/>
      <c r="AL312" s="511"/>
      <c r="AM312" s="511"/>
      <c r="AN312" s="512"/>
      <c r="AO312" s="514"/>
      <c r="AP312" s="511"/>
      <c r="AQ312" s="511"/>
      <c r="AR312" s="516"/>
    </row>
    <row r="313" spans="3:44" ht="18" customHeight="1">
      <c r="C313" s="489" t="s">
        <v>640</v>
      </c>
      <c r="D313" s="490"/>
      <c r="E313" s="491"/>
      <c r="F313" s="551" t="s">
        <v>52</v>
      </c>
      <c r="G313" s="551"/>
      <c r="H313" s="551"/>
      <c r="I313" s="551"/>
      <c r="J313" s="551"/>
      <c r="K313" s="551"/>
      <c r="L313" s="551"/>
      <c r="M313" s="551"/>
      <c r="N313" s="551"/>
      <c r="O313" s="551"/>
      <c r="P313" s="551"/>
      <c r="Q313" s="551"/>
      <c r="R313" s="551"/>
      <c r="S313" s="551"/>
      <c r="T313" s="551"/>
      <c r="U313" s="551"/>
      <c r="V313" s="551"/>
      <c r="W313" s="551"/>
      <c r="X313" s="551"/>
      <c r="Y313" s="551"/>
      <c r="Z313" s="551"/>
      <c r="AA313" s="551"/>
      <c r="AB313" s="551"/>
      <c r="AC313" s="500"/>
      <c r="AD313" s="501"/>
      <c r="AE313" s="501"/>
      <c r="AF313" s="502"/>
      <c r="AG313" s="500">
        <v>18.100000000000001</v>
      </c>
      <c r="AH313" s="501"/>
      <c r="AI313" s="501"/>
      <c r="AJ313" s="502"/>
      <c r="AK313" s="499">
        <f>VLOOKUP(C313,[6]MÃODEOBRA!A$1:D$65536,4,FALSE)</f>
        <v>22.98488</v>
      </c>
      <c r="AL313" s="499"/>
      <c r="AM313" s="499"/>
      <c r="AN313" s="499"/>
      <c r="AO313" s="549">
        <f>ROUND(AG313*AK313,2)</f>
        <v>416.03</v>
      </c>
      <c r="AP313" s="549"/>
      <c r="AQ313" s="549"/>
      <c r="AR313" s="550"/>
    </row>
    <row r="314" spans="3:44" ht="18" customHeight="1">
      <c r="C314" s="477"/>
      <c r="D314" s="478"/>
      <c r="E314" s="479"/>
      <c r="F314" s="551"/>
      <c r="G314" s="551"/>
      <c r="H314" s="551"/>
      <c r="I314" s="551"/>
      <c r="J314" s="551"/>
      <c r="K314" s="551"/>
      <c r="L314" s="551"/>
      <c r="M314" s="551"/>
      <c r="N314" s="551"/>
      <c r="O314" s="551"/>
      <c r="P314" s="551"/>
      <c r="Q314" s="551"/>
      <c r="R314" s="551"/>
      <c r="S314" s="551"/>
      <c r="T314" s="551"/>
      <c r="U314" s="551"/>
      <c r="V314" s="551"/>
      <c r="W314" s="551"/>
      <c r="X314" s="551"/>
      <c r="Y314" s="551"/>
      <c r="Z314" s="551"/>
      <c r="AA314" s="551"/>
      <c r="AB314" s="551"/>
      <c r="AC314" s="470"/>
      <c r="AD314" s="471"/>
      <c r="AE314" s="471"/>
      <c r="AF314" s="472"/>
      <c r="AG314" s="470"/>
      <c r="AH314" s="471"/>
      <c r="AI314" s="471"/>
      <c r="AJ314" s="472"/>
      <c r="AK314" s="499"/>
      <c r="AL314" s="499"/>
      <c r="AM314" s="499"/>
      <c r="AN314" s="499"/>
      <c r="AO314" s="549"/>
      <c r="AP314" s="549"/>
      <c r="AQ314" s="549"/>
      <c r="AR314" s="550"/>
    </row>
    <row r="315" spans="3:44" ht="18" customHeight="1">
      <c r="C315" s="477"/>
      <c r="D315" s="478"/>
      <c r="E315" s="479"/>
      <c r="F315" s="517"/>
      <c r="G315" s="518"/>
      <c r="H315" s="518"/>
      <c r="I315" s="518"/>
      <c r="J315" s="518"/>
      <c r="K315" s="518"/>
      <c r="L315" s="518"/>
      <c r="M315" s="518"/>
      <c r="N315" s="518"/>
      <c r="O315" s="518"/>
      <c r="P315" s="518"/>
      <c r="Q315" s="518"/>
      <c r="R315" s="518"/>
      <c r="S315" s="518"/>
      <c r="T315" s="518"/>
      <c r="U315" s="518"/>
      <c r="V315" s="518"/>
      <c r="W315" s="518"/>
      <c r="X315" s="518"/>
      <c r="Y315" s="518"/>
      <c r="Z315" s="518"/>
      <c r="AA315" s="518"/>
      <c r="AB315" s="519"/>
      <c r="AC315" s="470"/>
      <c r="AD315" s="471"/>
      <c r="AE315" s="471"/>
      <c r="AF315" s="472"/>
      <c r="AG315" s="470"/>
      <c r="AH315" s="471"/>
      <c r="AI315" s="471"/>
      <c r="AJ315" s="472"/>
      <c r="AK315" s="470"/>
      <c r="AL315" s="471"/>
      <c r="AM315" s="471"/>
      <c r="AN315" s="472"/>
      <c r="AO315" s="523"/>
      <c r="AP315" s="524"/>
      <c r="AQ315" s="524"/>
      <c r="AR315" s="548"/>
    </row>
    <row r="316" spans="3:44" ht="18" customHeight="1">
      <c r="C316" s="477"/>
      <c r="D316" s="478"/>
      <c r="E316" s="479"/>
      <c r="F316" s="517"/>
      <c r="G316" s="518"/>
      <c r="H316" s="518"/>
      <c r="I316" s="518"/>
      <c r="J316" s="518"/>
      <c r="K316" s="518"/>
      <c r="L316" s="518"/>
      <c r="M316" s="518"/>
      <c r="N316" s="518"/>
      <c r="O316" s="518"/>
      <c r="P316" s="518"/>
      <c r="Q316" s="518"/>
      <c r="R316" s="518"/>
      <c r="S316" s="518"/>
      <c r="T316" s="518"/>
      <c r="U316" s="518"/>
      <c r="V316" s="518"/>
      <c r="W316" s="518"/>
      <c r="X316" s="518"/>
      <c r="Y316" s="518"/>
      <c r="Z316" s="518"/>
      <c r="AA316" s="518"/>
      <c r="AB316" s="519"/>
      <c r="AC316" s="470"/>
      <c r="AD316" s="471"/>
      <c r="AE316" s="471"/>
      <c r="AF316" s="472"/>
      <c r="AG316" s="470"/>
      <c r="AH316" s="471"/>
      <c r="AI316" s="471"/>
      <c r="AJ316" s="472"/>
      <c r="AK316" s="470"/>
      <c r="AL316" s="471"/>
      <c r="AM316" s="471"/>
      <c r="AN316" s="472"/>
      <c r="AO316" s="523"/>
      <c r="AP316" s="524"/>
      <c r="AQ316" s="524"/>
      <c r="AR316" s="548"/>
    </row>
    <row r="317" spans="3:44" ht="18" customHeight="1">
      <c r="C317" s="477"/>
      <c r="D317" s="478"/>
      <c r="E317" s="479"/>
      <c r="F317" s="517"/>
      <c r="G317" s="518"/>
      <c r="H317" s="518"/>
      <c r="I317" s="518"/>
      <c r="J317" s="518"/>
      <c r="K317" s="518"/>
      <c r="L317" s="518"/>
      <c r="M317" s="518"/>
      <c r="N317" s="518"/>
      <c r="O317" s="518"/>
      <c r="P317" s="518"/>
      <c r="Q317" s="518"/>
      <c r="R317" s="518"/>
      <c r="S317" s="518"/>
      <c r="T317" s="518"/>
      <c r="U317" s="518"/>
      <c r="V317" s="518"/>
      <c r="W317" s="518"/>
      <c r="X317" s="518"/>
      <c r="Y317" s="518"/>
      <c r="Z317" s="518"/>
      <c r="AA317" s="518"/>
      <c r="AB317" s="519"/>
      <c r="AC317" s="470"/>
      <c r="AD317" s="471"/>
      <c r="AE317" s="471"/>
      <c r="AF317" s="472"/>
      <c r="AG317" s="470"/>
      <c r="AH317" s="471"/>
      <c r="AI317" s="471"/>
      <c r="AJ317" s="472"/>
      <c r="AK317" s="470"/>
      <c r="AL317" s="471"/>
      <c r="AM317" s="471"/>
      <c r="AN317" s="472"/>
      <c r="AO317" s="523"/>
      <c r="AP317" s="524"/>
      <c r="AQ317" s="524"/>
      <c r="AR317" s="548"/>
    </row>
    <row r="318" spans="3:44" ht="18" customHeight="1">
      <c r="C318" s="477"/>
      <c r="D318" s="478"/>
      <c r="E318" s="479"/>
      <c r="F318" s="517"/>
      <c r="G318" s="518"/>
      <c r="H318" s="518"/>
      <c r="I318" s="518"/>
      <c r="J318" s="518"/>
      <c r="K318" s="518"/>
      <c r="L318" s="518"/>
      <c r="M318" s="518"/>
      <c r="N318" s="518"/>
      <c r="O318" s="518"/>
      <c r="P318" s="518"/>
      <c r="Q318" s="518"/>
      <c r="R318" s="518"/>
      <c r="S318" s="518"/>
      <c r="T318" s="518"/>
      <c r="U318" s="518"/>
      <c r="V318" s="518"/>
      <c r="W318" s="518"/>
      <c r="X318" s="518"/>
      <c r="Y318" s="518"/>
      <c r="Z318" s="518"/>
      <c r="AA318" s="518"/>
      <c r="AB318" s="519"/>
      <c r="AC318" s="470"/>
      <c r="AD318" s="471"/>
      <c r="AE318" s="471"/>
      <c r="AF318" s="472"/>
      <c r="AG318" s="470"/>
      <c r="AH318" s="471"/>
      <c r="AI318" s="471"/>
      <c r="AJ318" s="472"/>
      <c r="AK318" s="470"/>
      <c r="AL318" s="471"/>
      <c r="AM318" s="471"/>
      <c r="AN318" s="472"/>
      <c r="AO318" s="523"/>
      <c r="AP318" s="524"/>
      <c r="AQ318" s="524"/>
      <c r="AR318" s="548"/>
    </row>
    <row r="319" spans="3:44" ht="18" customHeight="1">
      <c r="C319" s="477"/>
      <c r="D319" s="478"/>
      <c r="E319" s="479"/>
      <c r="F319" s="517"/>
      <c r="G319" s="518"/>
      <c r="H319" s="518"/>
      <c r="I319" s="518"/>
      <c r="J319" s="518"/>
      <c r="K319" s="518"/>
      <c r="L319" s="518"/>
      <c r="M319" s="518"/>
      <c r="N319" s="518"/>
      <c r="O319" s="518"/>
      <c r="P319" s="518"/>
      <c r="Q319" s="518"/>
      <c r="R319" s="518"/>
      <c r="S319" s="518"/>
      <c r="T319" s="518"/>
      <c r="U319" s="518"/>
      <c r="V319" s="518"/>
      <c r="W319" s="518"/>
      <c r="X319" s="518"/>
      <c r="Y319" s="518"/>
      <c r="Z319" s="518"/>
      <c r="AA319" s="518"/>
      <c r="AB319" s="519"/>
      <c r="AC319" s="470"/>
      <c r="AD319" s="471"/>
      <c r="AE319" s="471"/>
      <c r="AF319" s="472"/>
      <c r="AG319" s="470"/>
      <c r="AH319" s="471"/>
      <c r="AI319" s="471"/>
      <c r="AJ319" s="472"/>
      <c r="AK319" s="470"/>
      <c r="AL319" s="471"/>
      <c r="AM319" s="471"/>
      <c r="AN319" s="472"/>
      <c r="AO319" s="523"/>
      <c r="AP319" s="524"/>
      <c r="AQ319" s="524"/>
      <c r="AR319" s="548"/>
    </row>
    <row r="320" spans="3:44" ht="18" customHeight="1">
      <c r="C320" s="477"/>
      <c r="D320" s="478"/>
      <c r="E320" s="479"/>
      <c r="F320" s="517"/>
      <c r="G320" s="518"/>
      <c r="H320" s="518"/>
      <c r="I320" s="518"/>
      <c r="J320" s="518"/>
      <c r="K320" s="518"/>
      <c r="L320" s="518"/>
      <c r="M320" s="518"/>
      <c r="N320" s="518"/>
      <c r="O320" s="518"/>
      <c r="P320" s="518"/>
      <c r="Q320" s="518"/>
      <c r="R320" s="518"/>
      <c r="S320" s="518"/>
      <c r="T320" s="518"/>
      <c r="U320" s="518"/>
      <c r="V320" s="518"/>
      <c r="W320" s="518"/>
      <c r="X320" s="518"/>
      <c r="Y320" s="518"/>
      <c r="Z320" s="518"/>
      <c r="AA320" s="518"/>
      <c r="AB320" s="519"/>
      <c r="AC320" s="470"/>
      <c r="AD320" s="471"/>
      <c r="AE320" s="471"/>
      <c r="AF320" s="472"/>
      <c r="AG320" s="470"/>
      <c r="AH320" s="471"/>
      <c r="AI320" s="471"/>
      <c r="AJ320" s="472"/>
      <c r="AK320" s="470"/>
      <c r="AL320" s="471"/>
      <c r="AM320" s="471"/>
      <c r="AN320" s="472"/>
      <c r="AO320" s="523"/>
      <c r="AP320" s="524"/>
      <c r="AQ320" s="524"/>
      <c r="AR320" s="548"/>
    </row>
    <row r="321" spans="3:44" ht="18" customHeight="1">
      <c r="C321" s="538"/>
      <c r="D321" s="539"/>
      <c r="E321" s="539"/>
      <c r="F321" s="539"/>
      <c r="G321" s="539"/>
      <c r="H321" s="539"/>
      <c r="I321" s="539"/>
      <c r="J321" s="539"/>
      <c r="K321" s="539"/>
      <c r="L321" s="539"/>
      <c r="M321" s="539"/>
      <c r="N321" s="539"/>
      <c r="O321" s="539"/>
      <c r="P321" s="539"/>
      <c r="Q321" s="539"/>
      <c r="R321" s="539"/>
      <c r="S321" s="539"/>
      <c r="T321" s="539"/>
      <c r="U321" s="539"/>
      <c r="V321" s="539"/>
      <c r="W321" s="539"/>
      <c r="X321" s="539"/>
      <c r="Y321" s="540" t="s">
        <v>27</v>
      </c>
      <c r="Z321" s="540"/>
      <c r="AA321" s="540"/>
      <c r="AB321" s="540"/>
      <c r="AC321" s="540"/>
      <c r="AD321" s="540"/>
      <c r="AE321" s="540"/>
      <c r="AF321" s="541"/>
      <c r="AG321" s="542" t="s">
        <v>108</v>
      </c>
      <c r="AH321" s="543"/>
      <c r="AI321" s="543"/>
      <c r="AJ321" s="544"/>
      <c r="AK321" s="523">
        <f>SUM(AO313:AR320)</f>
        <v>416.03</v>
      </c>
      <c r="AL321" s="524"/>
      <c r="AM321" s="524"/>
      <c r="AN321" s="525"/>
      <c r="AO321" s="545">
        <f>ROUND(AG321*AK321,2)</f>
        <v>85.33</v>
      </c>
      <c r="AP321" s="546"/>
      <c r="AQ321" s="546"/>
      <c r="AR321" s="547"/>
    </row>
    <row r="322" spans="3:44" ht="18" customHeight="1">
      <c r="C322" s="448"/>
      <c r="D322" s="449"/>
      <c r="E322" s="449"/>
      <c r="F322" s="449"/>
      <c r="G322" s="449"/>
      <c r="H322" s="449"/>
      <c r="I322" s="449"/>
      <c r="J322" s="449"/>
      <c r="K322" s="449"/>
      <c r="L322" s="449"/>
      <c r="M322" s="449"/>
      <c r="N322" s="449"/>
      <c r="O322" s="449"/>
      <c r="P322" s="449"/>
      <c r="Q322" s="449"/>
      <c r="R322" s="449"/>
      <c r="S322" s="449"/>
      <c r="T322" s="449"/>
      <c r="U322" s="449"/>
      <c r="V322" s="449"/>
      <c r="W322" s="449"/>
      <c r="X322" s="449"/>
      <c r="Y322" s="450" t="s">
        <v>28</v>
      </c>
      <c r="Z322" s="450"/>
      <c r="AA322" s="450"/>
      <c r="AB322" s="450"/>
      <c r="AC322" s="450"/>
      <c r="AD322" s="450"/>
      <c r="AE322" s="450"/>
      <c r="AF322" s="450"/>
      <c r="AG322" s="450"/>
      <c r="AH322" s="450"/>
      <c r="AI322" s="450"/>
      <c r="AJ322" s="450"/>
      <c r="AK322" s="450"/>
      <c r="AL322" s="450"/>
      <c r="AM322" s="450"/>
      <c r="AN322" s="451"/>
      <c r="AO322" s="452">
        <f>SUM(AO313:AR321)</f>
        <v>501.35999999999996</v>
      </c>
      <c r="AP322" s="453"/>
      <c r="AQ322" s="453"/>
      <c r="AR322" s="454"/>
    </row>
    <row r="324" spans="3:44" ht="18" customHeight="1">
      <c r="C324" s="526"/>
      <c r="D324" s="527"/>
      <c r="E324" s="527"/>
      <c r="F324" s="527"/>
      <c r="G324" s="527"/>
      <c r="H324" s="527"/>
      <c r="I324" s="527"/>
      <c r="J324" s="527"/>
      <c r="K324" s="527"/>
      <c r="L324" s="527"/>
      <c r="M324" s="527"/>
      <c r="N324" s="527"/>
      <c r="O324" s="527"/>
      <c r="P324" s="527"/>
      <c r="Q324" s="527"/>
      <c r="R324" s="527"/>
      <c r="S324" s="527"/>
      <c r="T324" s="527"/>
      <c r="U324" s="527"/>
      <c r="V324" s="527"/>
      <c r="W324" s="527"/>
      <c r="X324" s="527"/>
      <c r="Y324" s="528" t="s">
        <v>29</v>
      </c>
      <c r="Z324" s="529"/>
      <c r="AA324" s="529"/>
      <c r="AB324" s="529"/>
      <c r="AC324" s="529"/>
      <c r="AD324" s="529"/>
      <c r="AE324" s="529"/>
      <c r="AF324" s="529"/>
      <c r="AG324" s="529"/>
      <c r="AH324" s="529"/>
      <c r="AI324" s="529"/>
      <c r="AJ324" s="529"/>
      <c r="AK324" s="529"/>
      <c r="AL324" s="529"/>
      <c r="AM324" s="529"/>
      <c r="AN324" s="530"/>
      <c r="AO324" s="531">
        <f>AO309+AO322</f>
        <v>501.35999999999996</v>
      </c>
      <c r="AP324" s="532"/>
      <c r="AQ324" s="532"/>
      <c r="AR324" s="533"/>
    </row>
    <row r="325" spans="3:44" ht="18" customHeight="1">
      <c r="C325" s="534" t="s">
        <v>30</v>
      </c>
      <c r="D325" s="450"/>
      <c r="E325" s="450"/>
      <c r="F325" s="450"/>
      <c r="G325" s="450"/>
      <c r="H325" s="450"/>
      <c r="I325" s="450"/>
      <c r="J325" s="450"/>
      <c r="K325" s="450"/>
      <c r="L325" s="450"/>
      <c r="M325" s="450"/>
      <c r="N325" s="450"/>
      <c r="O325" s="450"/>
      <c r="P325" s="451"/>
      <c r="Q325" s="452">
        <v>1</v>
      </c>
      <c r="R325" s="453"/>
      <c r="S325" s="453"/>
      <c r="T325" s="453"/>
      <c r="U325" s="453"/>
      <c r="V325" s="450" t="s">
        <v>89</v>
      </c>
      <c r="W325" s="450"/>
      <c r="X325" s="451"/>
      <c r="Y325" s="528" t="s">
        <v>31</v>
      </c>
      <c r="Z325" s="529"/>
      <c r="AA325" s="529"/>
      <c r="AB325" s="529"/>
      <c r="AC325" s="529"/>
      <c r="AD325" s="529"/>
      <c r="AE325" s="529"/>
      <c r="AF325" s="529"/>
      <c r="AG325" s="529"/>
      <c r="AH325" s="529"/>
      <c r="AI325" s="529"/>
      <c r="AJ325" s="529"/>
      <c r="AK325" s="529"/>
      <c r="AL325" s="529"/>
      <c r="AM325" s="529"/>
      <c r="AN325" s="530"/>
      <c r="AO325" s="535">
        <f>ROUND(AO324/Q325,2)</f>
        <v>501.36</v>
      </c>
      <c r="AP325" s="536"/>
      <c r="AQ325" s="536"/>
      <c r="AR325" s="537"/>
    </row>
    <row r="327" spans="3:44" ht="18" customHeight="1">
      <c r="C327" s="507" t="s">
        <v>2</v>
      </c>
      <c r="D327" s="508"/>
      <c r="E327" s="509"/>
      <c r="F327" s="513" t="s">
        <v>32</v>
      </c>
      <c r="G327" s="508"/>
      <c r="H327" s="508"/>
      <c r="I327" s="508"/>
      <c r="J327" s="508"/>
      <c r="K327" s="508"/>
      <c r="L327" s="508"/>
      <c r="M327" s="508"/>
      <c r="N327" s="508"/>
      <c r="O327" s="508"/>
      <c r="P327" s="508"/>
      <c r="Q327" s="508"/>
      <c r="R327" s="508"/>
      <c r="S327" s="508"/>
      <c r="T327" s="508"/>
      <c r="U327" s="508"/>
      <c r="V327" s="508"/>
      <c r="W327" s="508"/>
      <c r="X327" s="508"/>
      <c r="Y327" s="508"/>
      <c r="Z327" s="508"/>
      <c r="AA327" s="508"/>
      <c r="AB327" s="509"/>
      <c r="AC327" s="513" t="s">
        <v>33</v>
      </c>
      <c r="AD327" s="508"/>
      <c r="AE327" s="508"/>
      <c r="AF327" s="509"/>
      <c r="AG327" s="513" t="s">
        <v>34</v>
      </c>
      <c r="AH327" s="508"/>
      <c r="AI327" s="508"/>
      <c r="AJ327" s="509"/>
      <c r="AK327" s="513" t="s">
        <v>35</v>
      </c>
      <c r="AL327" s="508"/>
      <c r="AM327" s="508"/>
      <c r="AN327" s="509"/>
      <c r="AO327" s="513" t="s">
        <v>36</v>
      </c>
      <c r="AP327" s="508"/>
      <c r="AQ327" s="508"/>
      <c r="AR327" s="515"/>
    </row>
    <row r="328" spans="3:44" ht="18" customHeight="1">
      <c r="C328" s="510"/>
      <c r="D328" s="511"/>
      <c r="E328" s="512"/>
      <c r="F328" s="514"/>
      <c r="G328" s="511"/>
      <c r="H328" s="511"/>
      <c r="I328" s="511"/>
      <c r="J328" s="511"/>
      <c r="K328" s="511"/>
      <c r="L328" s="511"/>
      <c r="M328" s="511"/>
      <c r="N328" s="511"/>
      <c r="O328" s="511"/>
      <c r="P328" s="511"/>
      <c r="Q328" s="511"/>
      <c r="R328" s="511"/>
      <c r="S328" s="511"/>
      <c r="T328" s="511"/>
      <c r="U328" s="511"/>
      <c r="V328" s="511"/>
      <c r="W328" s="511"/>
      <c r="X328" s="511"/>
      <c r="Y328" s="511"/>
      <c r="Z328" s="511"/>
      <c r="AA328" s="511"/>
      <c r="AB328" s="512"/>
      <c r="AC328" s="514"/>
      <c r="AD328" s="511"/>
      <c r="AE328" s="511"/>
      <c r="AF328" s="512"/>
      <c r="AG328" s="514"/>
      <c r="AH328" s="511"/>
      <c r="AI328" s="511"/>
      <c r="AJ328" s="512"/>
      <c r="AK328" s="514"/>
      <c r="AL328" s="511"/>
      <c r="AM328" s="511"/>
      <c r="AN328" s="512"/>
      <c r="AO328" s="514"/>
      <c r="AP328" s="511"/>
      <c r="AQ328" s="511"/>
      <c r="AR328" s="516"/>
    </row>
    <row r="329" spans="3:44" ht="18" customHeight="1">
      <c r="C329" s="489" t="s">
        <v>281</v>
      </c>
      <c r="D329" s="490"/>
      <c r="E329" s="491"/>
      <c r="F329" s="517" t="s">
        <v>376</v>
      </c>
      <c r="G329" s="518"/>
      <c r="H329" s="518"/>
      <c r="I329" s="518"/>
      <c r="J329" s="518"/>
      <c r="K329" s="518"/>
      <c r="L329" s="518"/>
      <c r="M329" s="518"/>
      <c r="N329" s="518"/>
      <c r="O329" s="518"/>
      <c r="P329" s="518"/>
      <c r="Q329" s="518"/>
      <c r="R329" s="518"/>
      <c r="S329" s="518"/>
      <c r="T329" s="518"/>
      <c r="U329" s="518"/>
      <c r="V329" s="518"/>
      <c r="W329" s="518"/>
      <c r="X329" s="518"/>
      <c r="Y329" s="518"/>
      <c r="Z329" s="518"/>
      <c r="AA329" s="518"/>
      <c r="AB329" s="519"/>
      <c r="AC329" s="520" t="s">
        <v>98</v>
      </c>
      <c r="AD329" s="521"/>
      <c r="AE329" s="521"/>
      <c r="AF329" s="522"/>
      <c r="AG329" s="562">
        <f>TRUNC(304.4/1.2031,2)</f>
        <v>253.01</v>
      </c>
      <c r="AH329" s="563"/>
      <c r="AI329" s="563"/>
      <c r="AJ329" s="564"/>
      <c r="AK329" s="473">
        <v>1.5840000000000001</v>
      </c>
      <c r="AL329" s="474"/>
      <c r="AM329" s="474"/>
      <c r="AN329" s="475"/>
      <c r="AO329" s="470">
        <f>ROUND(AG329*AK329,2)</f>
        <v>400.77</v>
      </c>
      <c r="AP329" s="471"/>
      <c r="AQ329" s="471"/>
      <c r="AR329" s="476"/>
    </row>
    <row r="330" spans="3:44" ht="18" customHeight="1">
      <c r="C330" s="477" t="s">
        <v>642</v>
      </c>
      <c r="D330" s="478"/>
      <c r="E330" s="479"/>
      <c r="F330" s="517" t="s">
        <v>320</v>
      </c>
      <c r="G330" s="518"/>
      <c r="H330" s="518"/>
      <c r="I330" s="518"/>
      <c r="J330" s="518"/>
      <c r="K330" s="518"/>
      <c r="L330" s="518"/>
      <c r="M330" s="518"/>
      <c r="N330" s="518"/>
      <c r="O330" s="518"/>
      <c r="P330" s="518"/>
      <c r="Q330" s="518"/>
      <c r="R330" s="518"/>
      <c r="S330" s="518"/>
      <c r="T330" s="518"/>
      <c r="U330" s="518"/>
      <c r="V330" s="518"/>
      <c r="W330" s="518"/>
      <c r="X330" s="518"/>
      <c r="Y330" s="518"/>
      <c r="Z330" s="518"/>
      <c r="AA330" s="518"/>
      <c r="AB330" s="519"/>
      <c r="AC330" s="520" t="s">
        <v>98</v>
      </c>
      <c r="AD330" s="521"/>
      <c r="AE330" s="521"/>
      <c r="AF330" s="522"/>
      <c r="AG330" s="523">
        <f>TRUNC(373.21/1.2031,2)</f>
        <v>310.2</v>
      </c>
      <c r="AH330" s="524"/>
      <c r="AI330" s="524"/>
      <c r="AJ330" s="525"/>
      <c r="AK330" s="473">
        <v>1.879</v>
      </c>
      <c r="AL330" s="474"/>
      <c r="AM330" s="474"/>
      <c r="AN330" s="475"/>
      <c r="AO330" s="470">
        <f>ROUND(AG330*AK330,2)</f>
        <v>582.87</v>
      </c>
      <c r="AP330" s="471"/>
      <c r="AQ330" s="471"/>
      <c r="AR330" s="476"/>
    </row>
    <row r="331" spans="3:44" ht="18" customHeight="1">
      <c r="C331" s="477" t="s">
        <v>643</v>
      </c>
      <c r="D331" s="478"/>
      <c r="E331" s="479"/>
      <c r="F331" s="517" t="s">
        <v>321</v>
      </c>
      <c r="G331" s="518"/>
      <c r="H331" s="518"/>
      <c r="I331" s="518"/>
      <c r="J331" s="518"/>
      <c r="K331" s="518"/>
      <c r="L331" s="518"/>
      <c r="M331" s="518"/>
      <c r="N331" s="518"/>
      <c r="O331" s="518"/>
      <c r="P331" s="518"/>
      <c r="Q331" s="518"/>
      <c r="R331" s="518"/>
      <c r="S331" s="518"/>
      <c r="T331" s="518"/>
      <c r="U331" s="518"/>
      <c r="V331" s="518"/>
      <c r="W331" s="518"/>
      <c r="X331" s="518"/>
      <c r="Y331" s="518"/>
      <c r="Z331" s="518"/>
      <c r="AA331" s="518"/>
      <c r="AB331" s="519"/>
      <c r="AC331" s="520" t="s">
        <v>138</v>
      </c>
      <c r="AD331" s="521"/>
      <c r="AE331" s="521"/>
      <c r="AF331" s="522"/>
      <c r="AG331" s="523">
        <f>TRUNC(43.8/1.2031,2)</f>
        <v>36.4</v>
      </c>
      <c r="AH331" s="524"/>
      <c r="AI331" s="524"/>
      <c r="AJ331" s="525"/>
      <c r="AK331" s="473">
        <v>6.78</v>
      </c>
      <c r="AL331" s="474"/>
      <c r="AM331" s="474"/>
      <c r="AN331" s="475"/>
      <c r="AO331" s="470">
        <f>ROUND(AG331*AK331,2)</f>
        <v>246.79</v>
      </c>
      <c r="AP331" s="471"/>
      <c r="AQ331" s="471"/>
      <c r="AR331" s="476"/>
    </row>
    <row r="332" spans="3:44" ht="18" customHeight="1">
      <c r="C332" s="477" t="s">
        <v>282</v>
      </c>
      <c r="D332" s="478"/>
      <c r="E332" s="479"/>
      <c r="F332" s="517" t="s">
        <v>377</v>
      </c>
      <c r="G332" s="518"/>
      <c r="H332" s="518"/>
      <c r="I332" s="518"/>
      <c r="J332" s="518"/>
      <c r="K332" s="518"/>
      <c r="L332" s="518"/>
      <c r="M332" s="518"/>
      <c r="N332" s="518"/>
      <c r="O332" s="518"/>
      <c r="P332" s="518"/>
      <c r="Q332" s="518"/>
      <c r="R332" s="518"/>
      <c r="S332" s="518"/>
      <c r="T332" s="518"/>
      <c r="U332" s="518"/>
      <c r="V332" s="518"/>
      <c r="W332" s="518"/>
      <c r="X332" s="518"/>
      <c r="Y332" s="518"/>
      <c r="Z332" s="518"/>
      <c r="AA332" s="518"/>
      <c r="AB332" s="519"/>
      <c r="AC332" s="520" t="s">
        <v>98</v>
      </c>
      <c r="AD332" s="521"/>
      <c r="AE332" s="521"/>
      <c r="AF332" s="522"/>
      <c r="AG332" s="523">
        <f>TRUNC(34.23/1.2031,2)</f>
        <v>28.45</v>
      </c>
      <c r="AH332" s="524"/>
      <c r="AI332" s="524"/>
      <c r="AJ332" s="525"/>
      <c r="AK332" s="473">
        <v>2.1560000000000001</v>
      </c>
      <c r="AL332" s="474"/>
      <c r="AM332" s="474"/>
      <c r="AN332" s="475"/>
      <c r="AO332" s="470">
        <f>ROUND(AG332*AK332,2)</f>
        <v>61.34</v>
      </c>
      <c r="AP332" s="471"/>
      <c r="AQ332" s="471"/>
      <c r="AR332" s="476"/>
    </row>
    <row r="333" spans="3:44" ht="18" customHeight="1">
      <c r="C333" s="477"/>
      <c r="D333" s="478"/>
      <c r="E333" s="479"/>
      <c r="F333" s="517"/>
      <c r="G333" s="518"/>
      <c r="H333" s="518"/>
      <c r="I333" s="518"/>
      <c r="J333" s="518"/>
      <c r="K333" s="518"/>
      <c r="L333" s="518"/>
      <c r="M333" s="518"/>
      <c r="N333" s="518"/>
      <c r="O333" s="518"/>
      <c r="P333" s="518"/>
      <c r="Q333" s="518"/>
      <c r="R333" s="518"/>
      <c r="S333" s="518"/>
      <c r="T333" s="518"/>
      <c r="U333" s="518"/>
      <c r="V333" s="518"/>
      <c r="W333" s="518"/>
      <c r="X333" s="518"/>
      <c r="Y333" s="518"/>
      <c r="Z333" s="518"/>
      <c r="AA333" s="518"/>
      <c r="AB333" s="519"/>
      <c r="AC333" s="520"/>
      <c r="AD333" s="521"/>
      <c r="AE333" s="521"/>
      <c r="AF333" s="522"/>
      <c r="AG333" s="523"/>
      <c r="AH333" s="524"/>
      <c r="AI333" s="524"/>
      <c r="AJ333" s="525"/>
      <c r="AK333" s="473"/>
      <c r="AL333" s="474"/>
      <c r="AM333" s="474"/>
      <c r="AN333" s="475"/>
      <c r="AO333" s="470"/>
      <c r="AP333" s="471"/>
      <c r="AQ333" s="471"/>
      <c r="AR333" s="476"/>
    </row>
    <row r="334" spans="3:44" ht="18" customHeight="1">
      <c r="C334" s="477"/>
      <c r="D334" s="478"/>
      <c r="E334" s="479"/>
      <c r="F334" s="517"/>
      <c r="G334" s="518"/>
      <c r="H334" s="518"/>
      <c r="I334" s="518"/>
      <c r="J334" s="518"/>
      <c r="K334" s="518"/>
      <c r="L334" s="518"/>
      <c r="M334" s="518"/>
      <c r="N334" s="518"/>
      <c r="O334" s="518"/>
      <c r="P334" s="518"/>
      <c r="Q334" s="518"/>
      <c r="R334" s="518"/>
      <c r="S334" s="518"/>
      <c r="T334" s="518"/>
      <c r="U334" s="518"/>
      <c r="V334" s="518"/>
      <c r="W334" s="518"/>
      <c r="X334" s="518"/>
      <c r="Y334" s="518"/>
      <c r="Z334" s="518"/>
      <c r="AA334" s="518"/>
      <c r="AB334" s="519"/>
      <c r="AC334" s="520"/>
      <c r="AD334" s="521"/>
      <c r="AE334" s="521"/>
      <c r="AF334" s="522"/>
      <c r="AG334" s="523"/>
      <c r="AH334" s="524"/>
      <c r="AI334" s="524"/>
      <c r="AJ334" s="525"/>
      <c r="AK334" s="473"/>
      <c r="AL334" s="474"/>
      <c r="AM334" s="474"/>
      <c r="AN334" s="475"/>
      <c r="AO334" s="470"/>
      <c r="AP334" s="471"/>
      <c r="AQ334" s="471"/>
      <c r="AR334" s="476"/>
    </row>
    <row r="335" spans="3:44" ht="18" customHeight="1">
      <c r="C335" s="477"/>
      <c r="D335" s="478"/>
      <c r="E335" s="479"/>
      <c r="F335" s="517"/>
      <c r="G335" s="518"/>
      <c r="H335" s="518"/>
      <c r="I335" s="518"/>
      <c r="J335" s="518"/>
      <c r="K335" s="518"/>
      <c r="L335" s="518"/>
      <c r="M335" s="518"/>
      <c r="N335" s="518"/>
      <c r="O335" s="518"/>
      <c r="P335" s="518"/>
      <c r="Q335" s="518"/>
      <c r="R335" s="518"/>
      <c r="S335" s="518"/>
      <c r="T335" s="518"/>
      <c r="U335" s="518"/>
      <c r="V335" s="518"/>
      <c r="W335" s="518"/>
      <c r="X335" s="518"/>
      <c r="Y335" s="518"/>
      <c r="Z335" s="518"/>
      <c r="AA335" s="518"/>
      <c r="AB335" s="519"/>
      <c r="AC335" s="520"/>
      <c r="AD335" s="521"/>
      <c r="AE335" s="521"/>
      <c r="AF335" s="522"/>
      <c r="AG335" s="523"/>
      <c r="AH335" s="524"/>
      <c r="AI335" s="524"/>
      <c r="AJ335" s="525"/>
      <c r="AK335" s="473"/>
      <c r="AL335" s="474"/>
      <c r="AM335" s="474"/>
      <c r="AN335" s="475"/>
      <c r="AO335" s="470"/>
      <c r="AP335" s="471"/>
      <c r="AQ335" s="471"/>
      <c r="AR335" s="476"/>
    </row>
    <row r="336" spans="3:44" ht="18" customHeight="1">
      <c r="C336" s="477"/>
      <c r="D336" s="478"/>
      <c r="E336" s="479"/>
      <c r="F336" s="517"/>
      <c r="G336" s="518"/>
      <c r="H336" s="518"/>
      <c r="I336" s="518"/>
      <c r="J336" s="518"/>
      <c r="K336" s="518"/>
      <c r="L336" s="518"/>
      <c r="M336" s="518"/>
      <c r="N336" s="518"/>
      <c r="O336" s="518"/>
      <c r="P336" s="518"/>
      <c r="Q336" s="518"/>
      <c r="R336" s="518"/>
      <c r="S336" s="518"/>
      <c r="T336" s="518"/>
      <c r="U336" s="518"/>
      <c r="V336" s="518"/>
      <c r="W336" s="518"/>
      <c r="X336" s="518"/>
      <c r="Y336" s="518"/>
      <c r="Z336" s="518"/>
      <c r="AA336" s="518"/>
      <c r="AB336" s="519"/>
      <c r="AC336" s="520"/>
      <c r="AD336" s="521"/>
      <c r="AE336" s="521"/>
      <c r="AF336" s="522"/>
      <c r="AG336" s="523"/>
      <c r="AH336" s="524"/>
      <c r="AI336" s="524"/>
      <c r="AJ336" s="525"/>
      <c r="AK336" s="473"/>
      <c r="AL336" s="474"/>
      <c r="AM336" s="474"/>
      <c r="AN336" s="475"/>
      <c r="AO336" s="470"/>
      <c r="AP336" s="471"/>
      <c r="AQ336" s="471"/>
      <c r="AR336" s="476"/>
    </row>
    <row r="337" spans="3:44" ht="18" customHeight="1">
      <c r="C337" s="448"/>
      <c r="D337" s="449"/>
      <c r="E337" s="449"/>
      <c r="F337" s="449"/>
      <c r="G337" s="449"/>
      <c r="H337" s="449"/>
      <c r="I337" s="449"/>
      <c r="J337" s="449"/>
      <c r="K337" s="449"/>
      <c r="L337" s="449"/>
      <c r="M337" s="449"/>
      <c r="N337" s="449"/>
      <c r="O337" s="449"/>
      <c r="P337" s="449"/>
      <c r="Q337" s="449"/>
      <c r="R337" s="449"/>
      <c r="S337" s="449"/>
      <c r="T337" s="449"/>
      <c r="U337" s="449"/>
      <c r="V337" s="449"/>
      <c r="W337" s="449"/>
      <c r="X337" s="449"/>
      <c r="Y337" s="450" t="s">
        <v>37</v>
      </c>
      <c r="Z337" s="450"/>
      <c r="AA337" s="450"/>
      <c r="AB337" s="450"/>
      <c r="AC337" s="450"/>
      <c r="AD337" s="450"/>
      <c r="AE337" s="450"/>
      <c r="AF337" s="450"/>
      <c r="AG337" s="450"/>
      <c r="AH337" s="450"/>
      <c r="AI337" s="450"/>
      <c r="AJ337" s="450"/>
      <c r="AK337" s="450"/>
      <c r="AL337" s="450"/>
      <c r="AM337" s="450"/>
      <c r="AN337" s="451"/>
      <c r="AO337" s="452">
        <f>SUM(AO329:AR336)</f>
        <v>1291.77</v>
      </c>
      <c r="AP337" s="453"/>
      <c r="AQ337" s="453"/>
      <c r="AR337" s="454"/>
    </row>
    <row r="339" spans="3:44" ht="18" customHeight="1">
      <c r="C339" s="507" t="s">
        <v>2</v>
      </c>
      <c r="D339" s="508"/>
      <c r="E339" s="509"/>
      <c r="F339" s="513" t="s">
        <v>38</v>
      </c>
      <c r="G339" s="508"/>
      <c r="H339" s="508"/>
      <c r="I339" s="508"/>
      <c r="J339" s="508"/>
      <c r="K339" s="508"/>
      <c r="L339" s="508"/>
      <c r="M339" s="508"/>
      <c r="N339" s="508"/>
      <c r="O339" s="508"/>
      <c r="P339" s="508"/>
      <c r="Q339" s="508"/>
      <c r="R339" s="509"/>
      <c r="S339" s="513" t="s">
        <v>39</v>
      </c>
      <c r="T339" s="508"/>
      <c r="U339" s="509"/>
      <c r="V339" s="513" t="s">
        <v>40</v>
      </c>
      <c r="W339" s="508"/>
      <c r="X339" s="509"/>
      <c r="Y339" s="513" t="s">
        <v>41</v>
      </c>
      <c r="Z339" s="508"/>
      <c r="AA339" s="508"/>
      <c r="AB339" s="508"/>
      <c r="AC339" s="508"/>
      <c r="AD339" s="509"/>
      <c r="AE339" s="513" t="s">
        <v>42</v>
      </c>
      <c r="AF339" s="508"/>
      <c r="AG339" s="509"/>
      <c r="AH339" s="513" t="s">
        <v>43</v>
      </c>
      <c r="AI339" s="508"/>
      <c r="AJ339" s="509"/>
      <c r="AK339" s="513" t="s">
        <v>35</v>
      </c>
      <c r="AL339" s="508"/>
      <c r="AM339" s="508"/>
      <c r="AN339" s="509"/>
      <c r="AO339" s="513" t="s">
        <v>36</v>
      </c>
      <c r="AP339" s="508"/>
      <c r="AQ339" s="508"/>
      <c r="AR339" s="515"/>
    </row>
    <row r="340" spans="3:44" ht="18" customHeight="1">
      <c r="C340" s="510"/>
      <c r="D340" s="511"/>
      <c r="E340" s="512"/>
      <c r="F340" s="514"/>
      <c r="G340" s="511"/>
      <c r="H340" s="511"/>
      <c r="I340" s="511"/>
      <c r="J340" s="511"/>
      <c r="K340" s="511"/>
      <c r="L340" s="511"/>
      <c r="M340" s="511"/>
      <c r="N340" s="511"/>
      <c r="O340" s="511"/>
      <c r="P340" s="511"/>
      <c r="Q340" s="511"/>
      <c r="R340" s="512"/>
      <c r="S340" s="514"/>
      <c r="T340" s="511"/>
      <c r="U340" s="512"/>
      <c r="V340" s="514"/>
      <c r="W340" s="511"/>
      <c r="X340" s="512"/>
      <c r="Y340" s="514"/>
      <c r="Z340" s="511"/>
      <c r="AA340" s="511"/>
      <c r="AB340" s="511"/>
      <c r="AC340" s="511"/>
      <c r="AD340" s="512"/>
      <c r="AE340" s="514"/>
      <c r="AF340" s="511"/>
      <c r="AG340" s="512"/>
      <c r="AH340" s="514"/>
      <c r="AI340" s="511"/>
      <c r="AJ340" s="512"/>
      <c r="AK340" s="514"/>
      <c r="AL340" s="511"/>
      <c r="AM340" s="511"/>
      <c r="AN340" s="512"/>
      <c r="AO340" s="514"/>
      <c r="AP340" s="511"/>
      <c r="AQ340" s="511"/>
      <c r="AR340" s="516"/>
    </row>
    <row r="341" spans="3:44" ht="18" customHeight="1">
      <c r="C341" s="489"/>
      <c r="D341" s="490"/>
      <c r="E341" s="491"/>
      <c r="F341" s="492"/>
      <c r="G341" s="492"/>
      <c r="H341" s="492"/>
      <c r="I341" s="492"/>
      <c r="J341" s="492"/>
      <c r="K341" s="492"/>
      <c r="L341" s="492"/>
      <c r="M341" s="492"/>
      <c r="N341" s="492"/>
      <c r="O341" s="492"/>
      <c r="P341" s="492"/>
      <c r="Q341" s="492"/>
      <c r="R341" s="492"/>
      <c r="S341" s="493"/>
      <c r="T341" s="494"/>
      <c r="U341" s="495"/>
      <c r="V341" s="493"/>
      <c r="W341" s="494"/>
      <c r="X341" s="495"/>
      <c r="Y341" s="496"/>
      <c r="Z341" s="497"/>
      <c r="AA341" s="497"/>
      <c r="AB341" s="497"/>
      <c r="AC341" s="497"/>
      <c r="AD341" s="498"/>
      <c r="AE341" s="499"/>
      <c r="AF341" s="499"/>
      <c r="AG341" s="499"/>
      <c r="AH341" s="500"/>
      <c r="AI341" s="501"/>
      <c r="AJ341" s="502"/>
      <c r="AK341" s="503"/>
      <c r="AL341" s="504"/>
      <c r="AM341" s="504"/>
      <c r="AN341" s="505"/>
      <c r="AO341" s="500"/>
      <c r="AP341" s="501"/>
      <c r="AQ341" s="501"/>
      <c r="AR341" s="506"/>
    </row>
    <row r="342" spans="3:44" ht="18" customHeight="1">
      <c r="C342" s="477"/>
      <c r="D342" s="478"/>
      <c r="E342" s="479"/>
      <c r="F342" s="480"/>
      <c r="G342" s="481"/>
      <c r="H342" s="481"/>
      <c r="I342" s="481"/>
      <c r="J342" s="481"/>
      <c r="K342" s="481"/>
      <c r="L342" s="481"/>
      <c r="M342" s="481"/>
      <c r="N342" s="481"/>
      <c r="O342" s="481"/>
      <c r="P342" s="481"/>
      <c r="Q342" s="481"/>
      <c r="R342" s="482"/>
      <c r="S342" s="483"/>
      <c r="T342" s="484"/>
      <c r="U342" s="485"/>
      <c r="V342" s="483"/>
      <c r="W342" s="484"/>
      <c r="X342" s="485"/>
      <c r="Y342" s="486"/>
      <c r="Z342" s="487"/>
      <c r="AA342" s="487"/>
      <c r="AB342" s="487"/>
      <c r="AC342" s="487"/>
      <c r="AD342" s="488"/>
      <c r="AE342" s="470"/>
      <c r="AF342" s="471"/>
      <c r="AG342" s="472"/>
      <c r="AH342" s="470"/>
      <c r="AI342" s="471"/>
      <c r="AJ342" s="472"/>
      <c r="AK342" s="473"/>
      <c r="AL342" s="474"/>
      <c r="AM342" s="474"/>
      <c r="AN342" s="475"/>
      <c r="AO342" s="470">
        <f t="shared" ref="AO342:AO348" si="4">ROUND(AE342*AH342*AK342,2)</f>
        <v>0</v>
      </c>
      <c r="AP342" s="471"/>
      <c r="AQ342" s="471"/>
      <c r="AR342" s="476"/>
    </row>
    <row r="343" spans="3:44" ht="18" customHeight="1">
      <c r="C343" s="477"/>
      <c r="D343" s="478"/>
      <c r="E343" s="479"/>
      <c r="F343" s="480"/>
      <c r="G343" s="481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2"/>
      <c r="S343" s="483"/>
      <c r="T343" s="484"/>
      <c r="U343" s="485"/>
      <c r="V343" s="483"/>
      <c r="W343" s="484"/>
      <c r="X343" s="485"/>
      <c r="Y343" s="486"/>
      <c r="Z343" s="487"/>
      <c r="AA343" s="487"/>
      <c r="AB343" s="487"/>
      <c r="AC343" s="487"/>
      <c r="AD343" s="488"/>
      <c r="AE343" s="470"/>
      <c r="AF343" s="471"/>
      <c r="AG343" s="472"/>
      <c r="AH343" s="470"/>
      <c r="AI343" s="471"/>
      <c r="AJ343" s="472"/>
      <c r="AK343" s="473"/>
      <c r="AL343" s="474"/>
      <c r="AM343" s="474"/>
      <c r="AN343" s="475"/>
      <c r="AO343" s="470">
        <f t="shared" si="4"/>
        <v>0</v>
      </c>
      <c r="AP343" s="471"/>
      <c r="AQ343" s="471"/>
      <c r="AR343" s="476"/>
    </row>
    <row r="344" spans="3:44" ht="18" customHeight="1">
      <c r="C344" s="477"/>
      <c r="D344" s="478"/>
      <c r="E344" s="479"/>
      <c r="F344" s="480"/>
      <c r="G344" s="481"/>
      <c r="H344" s="481"/>
      <c r="I344" s="481"/>
      <c r="J344" s="481"/>
      <c r="K344" s="481"/>
      <c r="L344" s="481"/>
      <c r="M344" s="481"/>
      <c r="N344" s="481"/>
      <c r="O344" s="481"/>
      <c r="P344" s="481"/>
      <c r="Q344" s="481"/>
      <c r="R344" s="482"/>
      <c r="S344" s="483"/>
      <c r="T344" s="484"/>
      <c r="U344" s="485"/>
      <c r="V344" s="483"/>
      <c r="W344" s="484"/>
      <c r="X344" s="485"/>
      <c r="Y344" s="486"/>
      <c r="Z344" s="487"/>
      <c r="AA344" s="487"/>
      <c r="AB344" s="487"/>
      <c r="AC344" s="487"/>
      <c r="AD344" s="488"/>
      <c r="AE344" s="470"/>
      <c r="AF344" s="471"/>
      <c r="AG344" s="472"/>
      <c r="AH344" s="470"/>
      <c r="AI344" s="471"/>
      <c r="AJ344" s="472"/>
      <c r="AK344" s="473"/>
      <c r="AL344" s="474"/>
      <c r="AM344" s="474"/>
      <c r="AN344" s="475"/>
      <c r="AO344" s="470">
        <f t="shared" si="4"/>
        <v>0</v>
      </c>
      <c r="AP344" s="471"/>
      <c r="AQ344" s="471"/>
      <c r="AR344" s="476"/>
    </row>
    <row r="345" spans="3:44" ht="18" customHeight="1">
      <c r="C345" s="477"/>
      <c r="D345" s="478"/>
      <c r="E345" s="479"/>
      <c r="F345" s="480"/>
      <c r="G345" s="481"/>
      <c r="H345" s="481"/>
      <c r="I345" s="481"/>
      <c r="J345" s="481"/>
      <c r="K345" s="481"/>
      <c r="L345" s="481"/>
      <c r="M345" s="481"/>
      <c r="N345" s="481"/>
      <c r="O345" s="481"/>
      <c r="P345" s="481"/>
      <c r="Q345" s="481"/>
      <c r="R345" s="482"/>
      <c r="S345" s="483"/>
      <c r="T345" s="484"/>
      <c r="U345" s="485"/>
      <c r="V345" s="483"/>
      <c r="W345" s="484"/>
      <c r="X345" s="485"/>
      <c r="Y345" s="486"/>
      <c r="Z345" s="487"/>
      <c r="AA345" s="487"/>
      <c r="AB345" s="487"/>
      <c r="AC345" s="487"/>
      <c r="AD345" s="488"/>
      <c r="AE345" s="470"/>
      <c r="AF345" s="471"/>
      <c r="AG345" s="472"/>
      <c r="AH345" s="470"/>
      <c r="AI345" s="471"/>
      <c r="AJ345" s="472"/>
      <c r="AK345" s="473"/>
      <c r="AL345" s="474"/>
      <c r="AM345" s="474"/>
      <c r="AN345" s="475"/>
      <c r="AO345" s="470">
        <f t="shared" si="4"/>
        <v>0</v>
      </c>
      <c r="AP345" s="471"/>
      <c r="AQ345" s="471"/>
      <c r="AR345" s="476"/>
    </row>
    <row r="346" spans="3:44" ht="18" customHeight="1">
      <c r="C346" s="477"/>
      <c r="D346" s="478"/>
      <c r="E346" s="479"/>
      <c r="F346" s="480"/>
      <c r="G346" s="481"/>
      <c r="H346" s="481"/>
      <c r="I346" s="481"/>
      <c r="J346" s="481"/>
      <c r="K346" s="481"/>
      <c r="L346" s="481"/>
      <c r="M346" s="481"/>
      <c r="N346" s="481"/>
      <c r="O346" s="481"/>
      <c r="P346" s="481"/>
      <c r="Q346" s="481"/>
      <c r="R346" s="482"/>
      <c r="S346" s="483"/>
      <c r="T346" s="484"/>
      <c r="U346" s="485"/>
      <c r="V346" s="483"/>
      <c r="W346" s="484"/>
      <c r="X346" s="485"/>
      <c r="Y346" s="486"/>
      <c r="Z346" s="487"/>
      <c r="AA346" s="487"/>
      <c r="AB346" s="487"/>
      <c r="AC346" s="487"/>
      <c r="AD346" s="488"/>
      <c r="AE346" s="470"/>
      <c r="AF346" s="471"/>
      <c r="AG346" s="472"/>
      <c r="AH346" s="470"/>
      <c r="AI346" s="471"/>
      <c r="AJ346" s="472"/>
      <c r="AK346" s="473"/>
      <c r="AL346" s="474"/>
      <c r="AM346" s="474"/>
      <c r="AN346" s="475"/>
      <c r="AO346" s="470">
        <f t="shared" si="4"/>
        <v>0</v>
      </c>
      <c r="AP346" s="471"/>
      <c r="AQ346" s="471"/>
      <c r="AR346" s="476"/>
    </row>
    <row r="347" spans="3:44" ht="18" customHeight="1">
      <c r="C347" s="477"/>
      <c r="D347" s="478"/>
      <c r="E347" s="479"/>
      <c r="F347" s="480"/>
      <c r="G347" s="481"/>
      <c r="H347" s="481"/>
      <c r="I347" s="481"/>
      <c r="J347" s="481"/>
      <c r="K347" s="481"/>
      <c r="L347" s="481"/>
      <c r="M347" s="481"/>
      <c r="N347" s="481"/>
      <c r="O347" s="481"/>
      <c r="P347" s="481"/>
      <c r="Q347" s="481"/>
      <c r="R347" s="482"/>
      <c r="S347" s="483"/>
      <c r="T347" s="484"/>
      <c r="U347" s="485"/>
      <c r="V347" s="483"/>
      <c r="W347" s="484"/>
      <c r="X347" s="485"/>
      <c r="Y347" s="486"/>
      <c r="Z347" s="487"/>
      <c r="AA347" s="487"/>
      <c r="AB347" s="487"/>
      <c r="AC347" s="487"/>
      <c r="AD347" s="488"/>
      <c r="AE347" s="470"/>
      <c r="AF347" s="471"/>
      <c r="AG347" s="472"/>
      <c r="AH347" s="470"/>
      <c r="AI347" s="471"/>
      <c r="AJ347" s="472"/>
      <c r="AK347" s="473"/>
      <c r="AL347" s="474"/>
      <c r="AM347" s="474"/>
      <c r="AN347" s="475"/>
      <c r="AO347" s="470">
        <f t="shared" si="4"/>
        <v>0</v>
      </c>
      <c r="AP347" s="471"/>
      <c r="AQ347" s="471"/>
      <c r="AR347" s="476"/>
    </row>
    <row r="348" spans="3:44" ht="18" customHeight="1">
      <c r="C348" s="477"/>
      <c r="D348" s="478"/>
      <c r="E348" s="479"/>
      <c r="F348" s="480"/>
      <c r="G348" s="481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2"/>
      <c r="S348" s="483"/>
      <c r="T348" s="484"/>
      <c r="U348" s="485"/>
      <c r="V348" s="483"/>
      <c r="W348" s="484"/>
      <c r="X348" s="485"/>
      <c r="Y348" s="486"/>
      <c r="Z348" s="487"/>
      <c r="AA348" s="487"/>
      <c r="AB348" s="487"/>
      <c r="AC348" s="487"/>
      <c r="AD348" s="488"/>
      <c r="AE348" s="470"/>
      <c r="AF348" s="471"/>
      <c r="AG348" s="472"/>
      <c r="AH348" s="470"/>
      <c r="AI348" s="471"/>
      <c r="AJ348" s="472"/>
      <c r="AK348" s="473"/>
      <c r="AL348" s="474"/>
      <c r="AM348" s="474"/>
      <c r="AN348" s="475"/>
      <c r="AO348" s="470">
        <f t="shared" si="4"/>
        <v>0</v>
      </c>
      <c r="AP348" s="471"/>
      <c r="AQ348" s="471"/>
      <c r="AR348" s="476"/>
    </row>
    <row r="349" spans="3:44" ht="18" customHeight="1">
      <c r="C349" s="448"/>
      <c r="D349" s="449"/>
      <c r="E349" s="449"/>
      <c r="F349" s="449"/>
      <c r="G349" s="449"/>
      <c r="H349" s="449"/>
      <c r="I349" s="449"/>
      <c r="J349" s="449"/>
      <c r="K349" s="449"/>
      <c r="L349" s="449"/>
      <c r="M349" s="449"/>
      <c r="N349" s="449"/>
      <c r="O349" s="449"/>
      <c r="P349" s="449"/>
      <c r="Q349" s="449"/>
      <c r="R349" s="449"/>
      <c r="S349" s="449"/>
      <c r="T349" s="449"/>
      <c r="U349" s="449"/>
      <c r="V349" s="449"/>
      <c r="W349" s="449"/>
      <c r="X349" s="449"/>
      <c r="Y349" s="450" t="s">
        <v>44</v>
      </c>
      <c r="Z349" s="450"/>
      <c r="AA349" s="450"/>
      <c r="AB349" s="450"/>
      <c r="AC349" s="450"/>
      <c r="AD349" s="450"/>
      <c r="AE349" s="450"/>
      <c r="AF349" s="450"/>
      <c r="AG349" s="450"/>
      <c r="AH349" s="450"/>
      <c r="AI349" s="450"/>
      <c r="AJ349" s="450"/>
      <c r="AK349" s="450"/>
      <c r="AL349" s="450"/>
      <c r="AM349" s="450"/>
      <c r="AN349" s="451"/>
      <c r="AO349" s="452">
        <f>SUM(AO341:AR348)</f>
        <v>0</v>
      </c>
      <c r="AP349" s="453"/>
      <c r="AQ349" s="453"/>
      <c r="AR349" s="454"/>
    </row>
    <row r="351" spans="3:44" ht="18" customHeight="1">
      <c r="C351" s="455"/>
      <c r="D351" s="455"/>
      <c r="E351" s="455"/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6"/>
      <c r="Y351" s="457" t="s">
        <v>45</v>
      </c>
      <c r="Z351" s="458"/>
      <c r="AA351" s="458"/>
      <c r="AB351" s="458"/>
      <c r="AC351" s="458"/>
      <c r="AD351" s="458"/>
      <c r="AE351" s="458"/>
      <c r="AF351" s="458"/>
      <c r="AG351" s="458"/>
      <c r="AH351" s="458"/>
      <c r="AI351" s="458"/>
      <c r="AJ351" s="458"/>
      <c r="AK351" s="458"/>
      <c r="AL351" s="458"/>
      <c r="AM351" s="458"/>
      <c r="AN351" s="459"/>
      <c r="AO351" s="460">
        <f>AO325+AO337+AO349</f>
        <v>1793.13</v>
      </c>
      <c r="AP351" s="461"/>
      <c r="AQ351" s="461"/>
      <c r="AR351" s="462"/>
    </row>
    <row r="352" spans="3:44" ht="18" customHeight="1">
      <c r="C352" s="455"/>
      <c r="D352" s="455"/>
      <c r="E352" s="455"/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6"/>
      <c r="Y352" s="463" t="s">
        <v>46</v>
      </c>
      <c r="Z352" s="464"/>
      <c r="AA352" s="464"/>
      <c r="AB352" s="464"/>
      <c r="AC352" s="464"/>
      <c r="AD352" s="464"/>
      <c r="AE352" s="464"/>
      <c r="AF352" s="464"/>
      <c r="AG352" s="464"/>
      <c r="AH352" s="600">
        <v>0.2031</v>
      </c>
      <c r="AI352" s="600"/>
      <c r="AJ352" s="600"/>
      <c r="AK352" s="600"/>
      <c r="AL352" s="600"/>
      <c r="AM352" s="600"/>
      <c r="AN352" s="601"/>
      <c r="AO352" s="467">
        <f>ROUND(AO351*AH352,2)</f>
        <v>364.18</v>
      </c>
      <c r="AP352" s="468"/>
      <c r="AQ352" s="468"/>
      <c r="AR352" s="469"/>
    </row>
    <row r="353" spans="1:44" ht="18" customHeight="1">
      <c r="A353" s="437" t="s">
        <v>382</v>
      </c>
      <c r="B353" s="437"/>
      <c r="C353" s="455"/>
      <c r="D353" s="455"/>
      <c r="E353" s="455"/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6"/>
      <c r="Y353" s="438" t="s">
        <v>47</v>
      </c>
      <c r="Z353" s="439"/>
      <c r="AA353" s="439"/>
      <c r="AB353" s="439"/>
      <c r="AC353" s="439"/>
      <c r="AD353" s="439"/>
      <c r="AE353" s="439"/>
      <c r="AF353" s="439"/>
      <c r="AG353" s="439"/>
      <c r="AH353" s="439"/>
      <c r="AI353" s="439"/>
      <c r="AJ353" s="439"/>
      <c r="AK353" s="439"/>
      <c r="AL353" s="439"/>
      <c r="AM353" s="439"/>
      <c r="AN353" s="440"/>
      <c r="AO353" s="441">
        <f>SUM(AO351:AR352)</f>
        <v>2157.31</v>
      </c>
      <c r="AP353" s="442"/>
      <c r="AQ353" s="442"/>
      <c r="AR353" s="443"/>
    </row>
    <row r="355" spans="1:44" ht="18" customHeight="1">
      <c r="C355" s="444" t="s">
        <v>48</v>
      </c>
      <c r="D355" s="445"/>
      <c r="E355" s="445"/>
      <c r="F355" s="445"/>
      <c r="G355" s="445"/>
      <c r="H355" s="445"/>
      <c r="I355" s="446"/>
      <c r="J355" s="446"/>
      <c r="K355" s="446"/>
      <c r="L355" s="446"/>
      <c r="M355" s="446"/>
      <c r="N355" s="446"/>
      <c r="O355" s="446"/>
      <c r="P355" s="446"/>
      <c r="Q355" s="446"/>
      <c r="R355" s="446"/>
      <c r="S355" s="446"/>
      <c r="T355" s="446"/>
      <c r="U355" s="446"/>
      <c r="V355" s="446"/>
      <c r="W355" s="446"/>
      <c r="X355" s="446"/>
      <c r="Y355" s="446"/>
      <c r="Z355" s="446"/>
      <c r="AA355" s="446"/>
      <c r="AB355" s="446"/>
      <c r="AC355" s="446"/>
      <c r="AD355" s="446"/>
      <c r="AE355" s="446"/>
      <c r="AF355" s="446"/>
      <c r="AG355" s="446"/>
      <c r="AH355" s="446"/>
      <c r="AI355" s="446"/>
      <c r="AJ355" s="446"/>
      <c r="AK355" s="446"/>
      <c r="AL355" s="446"/>
      <c r="AM355" s="446"/>
      <c r="AN355" s="446"/>
      <c r="AO355" s="446"/>
      <c r="AP355" s="446"/>
      <c r="AQ355" s="446"/>
      <c r="AR355" s="447"/>
    </row>
    <row r="356" spans="1:44" ht="18" customHeight="1">
      <c r="C356" s="433"/>
      <c r="D356" s="434"/>
      <c r="E356" s="434"/>
      <c r="F356" s="434"/>
      <c r="G356" s="434"/>
      <c r="H356" s="434"/>
      <c r="I356" s="435"/>
      <c r="J356" s="435"/>
      <c r="K356" s="435"/>
      <c r="L356" s="435"/>
      <c r="M356" s="435"/>
      <c r="N356" s="435"/>
      <c r="O356" s="435"/>
      <c r="P356" s="435"/>
      <c r="Q356" s="435"/>
      <c r="R356" s="435"/>
      <c r="S356" s="435"/>
      <c r="T356" s="435"/>
      <c r="U356" s="435"/>
      <c r="V356" s="435"/>
      <c r="W356" s="435"/>
      <c r="X356" s="435"/>
      <c r="Y356" s="435"/>
      <c r="Z356" s="435"/>
      <c r="AA356" s="435"/>
      <c r="AB356" s="435"/>
      <c r="AC356" s="435"/>
      <c r="AD356" s="435"/>
      <c r="AE356" s="435"/>
      <c r="AF356" s="435"/>
      <c r="AG356" s="435"/>
      <c r="AH356" s="435"/>
      <c r="AI356" s="435"/>
      <c r="AJ356" s="435"/>
      <c r="AK356" s="435"/>
      <c r="AL356" s="435"/>
      <c r="AM356" s="435"/>
      <c r="AN356" s="435"/>
      <c r="AO356" s="435"/>
      <c r="AP356" s="435"/>
      <c r="AQ356" s="435"/>
      <c r="AR356" s="436"/>
    </row>
    <row r="357" spans="1:44" ht="18" customHeight="1">
      <c r="C357" s="433"/>
      <c r="D357" s="434"/>
      <c r="E357" s="434"/>
      <c r="F357" s="434"/>
      <c r="G357" s="434"/>
      <c r="H357" s="434"/>
      <c r="I357" s="435"/>
      <c r="J357" s="435"/>
      <c r="K357" s="435"/>
      <c r="L357" s="435"/>
      <c r="M357" s="435"/>
      <c r="N357" s="435"/>
      <c r="O357" s="435"/>
      <c r="P357" s="435"/>
      <c r="Q357" s="435"/>
      <c r="R357" s="435"/>
      <c r="S357" s="435"/>
      <c r="T357" s="435"/>
      <c r="U357" s="435"/>
      <c r="V357" s="435"/>
      <c r="W357" s="435"/>
      <c r="X357" s="435"/>
      <c r="Y357" s="435"/>
      <c r="Z357" s="435"/>
      <c r="AA357" s="435"/>
      <c r="AB357" s="435"/>
      <c r="AC357" s="435"/>
      <c r="AD357" s="435"/>
      <c r="AE357" s="435"/>
      <c r="AF357" s="435"/>
      <c r="AG357" s="435"/>
      <c r="AH357" s="435"/>
      <c r="AI357" s="435"/>
      <c r="AJ357" s="435"/>
      <c r="AK357" s="435"/>
      <c r="AL357" s="435"/>
      <c r="AM357" s="435"/>
      <c r="AN357" s="435"/>
      <c r="AO357" s="435"/>
      <c r="AP357" s="435"/>
      <c r="AQ357" s="435"/>
      <c r="AR357" s="436"/>
    </row>
    <row r="358" spans="1:44" ht="18" customHeight="1">
      <c r="C358" s="433"/>
      <c r="D358" s="434"/>
      <c r="E358" s="434"/>
      <c r="F358" s="434"/>
      <c r="G358" s="434"/>
      <c r="H358" s="434"/>
      <c r="I358" s="435"/>
      <c r="J358" s="435"/>
      <c r="K358" s="435"/>
      <c r="L358" s="435"/>
      <c r="M358" s="435"/>
      <c r="N358" s="435"/>
      <c r="O358" s="435"/>
      <c r="P358" s="435"/>
      <c r="Q358" s="435"/>
      <c r="R358" s="435"/>
      <c r="S358" s="435"/>
      <c r="T358" s="435"/>
      <c r="U358" s="435"/>
      <c r="V358" s="435"/>
      <c r="W358" s="435"/>
      <c r="X358" s="435"/>
      <c r="Y358" s="435"/>
      <c r="Z358" s="435"/>
      <c r="AA358" s="435"/>
      <c r="AB358" s="435"/>
      <c r="AC358" s="435"/>
      <c r="AD358" s="435"/>
      <c r="AE358" s="435"/>
      <c r="AF358" s="435"/>
      <c r="AG358" s="435"/>
      <c r="AH358" s="435"/>
      <c r="AI358" s="435"/>
      <c r="AJ358" s="435"/>
      <c r="AK358" s="435"/>
      <c r="AL358" s="435"/>
      <c r="AM358" s="435"/>
      <c r="AN358" s="435"/>
      <c r="AO358" s="435"/>
      <c r="AP358" s="435"/>
      <c r="AQ358" s="435"/>
      <c r="AR358" s="436"/>
    </row>
    <row r="359" spans="1:44" ht="18" customHeight="1">
      <c r="C359" s="433"/>
      <c r="D359" s="434"/>
      <c r="E359" s="434"/>
      <c r="F359" s="434"/>
      <c r="G359" s="434"/>
      <c r="H359" s="434"/>
      <c r="I359" s="435"/>
      <c r="J359" s="435"/>
      <c r="K359" s="435"/>
      <c r="L359" s="435"/>
      <c r="M359" s="435"/>
      <c r="N359" s="435"/>
      <c r="O359" s="435"/>
      <c r="P359" s="435"/>
      <c r="Q359" s="435"/>
      <c r="R359" s="435"/>
      <c r="S359" s="435"/>
      <c r="T359" s="435"/>
      <c r="U359" s="435"/>
      <c r="V359" s="435"/>
      <c r="W359" s="435"/>
      <c r="X359" s="435"/>
      <c r="Y359" s="435"/>
      <c r="Z359" s="435"/>
      <c r="AA359" s="435"/>
      <c r="AB359" s="435"/>
      <c r="AC359" s="435"/>
      <c r="AD359" s="435"/>
      <c r="AE359" s="435"/>
      <c r="AF359" s="435"/>
      <c r="AG359" s="435"/>
      <c r="AH359" s="435"/>
      <c r="AI359" s="435"/>
      <c r="AJ359" s="435"/>
      <c r="AK359" s="435"/>
      <c r="AL359" s="435"/>
      <c r="AM359" s="435"/>
      <c r="AN359" s="435"/>
      <c r="AO359" s="435"/>
      <c r="AP359" s="435"/>
      <c r="AQ359" s="435"/>
      <c r="AR359" s="436"/>
    </row>
    <row r="360" spans="1:44" ht="18" customHeight="1">
      <c r="C360" s="409"/>
      <c r="D360" s="410"/>
      <c r="E360" s="410"/>
      <c r="F360" s="410"/>
      <c r="G360" s="410"/>
      <c r="H360" s="410"/>
      <c r="I360" s="411"/>
      <c r="J360" s="411"/>
      <c r="K360" s="411"/>
      <c r="L360" s="411"/>
      <c r="M360" s="411"/>
      <c r="N360" s="411"/>
      <c r="O360" s="411"/>
      <c r="P360" s="411"/>
      <c r="Q360" s="411"/>
      <c r="R360" s="411"/>
      <c r="S360" s="411"/>
      <c r="T360" s="411"/>
      <c r="U360" s="411"/>
      <c r="V360" s="411"/>
      <c r="W360" s="411"/>
      <c r="X360" s="411"/>
      <c r="Y360" s="411"/>
      <c r="Z360" s="411"/>
      <c r="AA360" s="411"/>
      <c r="AB360" s="411"/>
      <c r="AC360" s="411"/>
      <c r="AD360" s="411"/>
      <c r="AE360" s="411"/>
      <c r="AF360" s="411"/>
      <c r="AG360" s="411"/>
      <c r="AH360" s="411"/>
      <c r="AI360" s="411"/>
      <c r="AJ360" s="411"/>
      <c r="AK360" s="411"/>
      <c r="AL360" s="411"/>
      <c r="AM360" s="411"/>
      <c r="AN360" s="411"/>
      <c r="AO360" s="411"/>
      <c r="AP360" s="411"/>
      <c r="AQ360" s="411"/>
      <c r="AR360" s="412"/>
    </row>
    <row r="362" spans="1:44" ht="18" customHeight="1">
      <c r="C362" s="413" t="s">
        <v>49</v>
      </c>
      <c r="D362" s="414"/>
      <c r="E362" s="414"/>
      <c r="F362" s="414"/>
      <c r="G362" s="414"/>
      <c r="H362" s="414"/>
      <c r="I362" s="414"/>
      <c r="J362" s="414"/>
      <c r="K362" s="414"/>
      <c r="L362" s="414"/>
      <c r="M362" s="414"/>
      <c r="N362" s="414"/>
      <c r="O362" s="414"/>
      <c r="P362" s="414"/>
      <c r="Q362" s="414"/>
      <c r="R362" s="414"/>
      <c r="S362" s="414"/>
      <c r="T362" s="414"/>
      <c r="U362" s="414"/>
      <c r="V362" s="414"/>
      <c r="W362" s="414"/>
      <c r="X362" s="414"/>
      <c r="Y362" s="414"/>
      <c r="Z362" s="414"/>
      <c r="AA362" s="415"/>
      <c r="AB362" s="416" t="str">
        <f>[6]C.UNIT.SERV.!$E$5</f>
        <v>DATA-BASE:      MAIO/2011/PR</v>
      </c>
      <c r="AC362" s="417"/>
      <c r="AD362" s="417"/>
      <c r="AE362" s="417"/>
      <c r="AF362" s="417"/>
      <c r="AG362" s="417"/>
      <c r="AH362" s="417"/>
      <c r="AI362" s="418"/>
      <c r="AJ362" s="416"/>
      <c r="AK362" s="417"/>
      <c r="AL362" s="417"/>
      <c r="AM362" s="417"/>
      <c r="AN362" s="417"/>
      <c r="AO362" s="417"/>
      <c r="AP362" s="417"/>
      <c r="AQ362" s="417"/>
      <c r="AR362" s="425"/>
    </row>
    <row r="363" spans="1:44" ht="18" customHeight="1">
      <c r="C363" s="428" t="s">
        <v>50</v>
      </c>
      <c r="D363" s="429"/>
      <c r="E363" s="429"/>
      <c r="F363" s="429"/>
      <c r="G363" s="429" t="s">
        <v>114</v>
      </c>
      <c r="H363" s="429"/>
      <c r="I363" s="429"/>
      <c r="J363" s="429"/>
      <c r="K363" s="429"/>
      <c r="L363" s="429"/>
      <c r="M363" s="429"/>
      <c r="N363" s="429"/>
      <c r="O363" s="429"/>
      <c r="P363" s="429"/>
      <c r="Q363" s="429"/>
      <c r="R363" s="429"/>
      <c r="S363" s="429"/>
      <c r="T363" s="429"/>
      <c r="U363" s="429"/>
      <c r="V363" s="429"/>
      <c r="W363" s="429"/>
      <c r="X363" s="429"/>
      <c r="Y363" s="429"/>
      <c r="Z363" s="429"/>
      <c r="AA363" s="430"/>
      <c r="AB363" s="419"/>
      <c r="AC363" s="420"/>
      <c r="AD363" s="420"/>
      <c r="AE363" s="420"/>
      <c r="AF363" s="420"/>
      <c r="AG363" s="420"/>
      <c r="AH363" s="420"/>
      <c r="AI363" s="421"/>
      <c r="AJ363" s="419"/>
      <c r="AK363" s="420"/>
      <c r="AL363" s="420"/>
      <c r="AM363" s="420"/>
      <c r="AN363" s="420"/>
      <c r="AO363" s="420"/>
      <c r="AP363" s="420"/>
      <c r="AQ363" s="420"/>
      <c r="AR363" s="426"/>
    </row>
    <row r="364" spans="1:44" ht="18" customHeight="1">
      <c r="C364" s="428" t="s">
        <v>51</v>
      </c>
      <c r="D364" s="429"/>
      <c r="E364" s="429"/>
      <c r="F364" s="429"/>
      <c r="G364" s="429"/>
      <c r="H364" s="429"/>
      <c r="I364" s="429"/>
      <c r="J364" s="429"/>
      <c r="K364" s="429"/>
      <c r="L364" s="429"/>
      <c r="M364" s="429"/>
      <c r="N364" s="429"/>
      <c r="O364" s="429"/>
      <c r="P364" s="429"/>
      <c r="Q364" s="429"/>
      <c r="R364" s="429"/>
      <c r="S364" s="429"/>
      <c r="T364" s="429"/>
      <c r="U364" s="429"/>
      <c r="V364" s="429"/>
      <c r="W364" s="429"/>
      <c r="X364" s="429"/>
      <c r="Y364" s="429"/>
      <c r="Z364" s="429"/>
      <c r="AA364" s="430"/>
      <c r="AB364" s="419"/>
      <c r="AC364" s="420"/>
      <c r="AD364" s="420"/>
      <c r="AE364" s="420"/>
      <c r="AF364" s="420"/>
      <c r="AG364" s="420"/>
      <c r="AH364" s="420"/>
      <c r="AI364" s="421"/>
      <c r="AJ364" s="419"/>
      <c r="AK364" s="420"/>
      <c r="AL364" s="420"/>
      <c r="AM364" s="420"/>
      <c r="AN364" s="420"/>
      <c r="AO364" s="420"/>
      <c r="AP364" s="420"/>
      <c r="AQ364" s="420"/>
      <c r="AR364" s="426"/>
    </row>
    <row r="365" spans="1:44" ht="18" customHeight="1">
      <c r="C365" s="431"/>
      <c r="D365" s="432"/>
      <c r="E365" s="432"/>
      <c r="F365" s="432"/>
      <c r="G365" s="432"/>
      <c r="H365" s="432"/>
      <c r="I365" s="432"/>
      <c r="J365" s="432"/>
      <c r="K365" s="432"/>
      <c r="L365" s="432"/>
      <c r="M365" s="432"/>
      <c r="N365" s="432"/>
      <c r="O365" s="432"/>
      <c r="P365" s="432"/>
      <c r="Q365" s="432"/>
      <c r="R365" s="432"/>
      <c r="S365" s="432"/>
      <c r="T365" s="432"/>
      <c r="U365" s="432"/>
      <c r="V365" s="432"/>
      <c r="W365" s="432"/>
      <c r="X365" s="432"/>
      <c r="Y365" s="432"/>
      <c r="Z365" s="432"/>
      <c r="AA365" s="432"/>
      <c r="AB365" s="422"/>
      <c r="AC365" s="423"/>
      <c r="AD365" s="423"/>
      <c r="AE365" s="423"/>
      <c r="AF365" s="423"/>
      <c r="AG365" s="423"/>
      <c r="AH365" s="423"/>
      <c r="AI365" s="424"/>
      <c r="AJ365" s="422"/>
      <c r="AK365" s="423"/>
      <c r="AL365" s="423"/>
      <c r="AM365" s="423"/>
      <c r="AN365" s="423"/>
      <c r="AO365" s="423"/>
      <c r="AP365" s="423"/>
      <c r="AQ365" s="423"/>
      <c r="AR365" s="427"/>
    </row>
    <row r="367" spans="1:44" ht="18" customHeight="1">
      <c r="C367" s="568" t="s">
        <v>13</v>
      </c>
      <c r="D367" s="569"/>
      <c r="E367" s="569"/>
      <c r="F367" s="569"/>
      <c r="G367" s="569"/>
      <c r="H367" s="569"/>
      <c r="I367" s="569"/>
      <c r="J367" s="569"/>
      <c r="K367" s="569"/>
      <c r="L367" s="569"/>
      <c r="M367" s="569"/>
      <c r="N367" s="569"/>
      <c r="O367" s="569"/>
      <c r="P367" s="569"/>
      <c r="Q367" s="569"/>
      <c r="R367" s="569"/>
      <c r="S367" s="569"/>
      <c r="T367" s="569"/>
      <c r="U367" s="569"/>
      <c r="V367" s="569"/>
      <c r="W367" s="569"/>
      <c r="X367" s="569"/>
      <c r="Y367" s="569"/>
      <c r="Z367" s="569"/>
      <c r="AA367" s="569"/>
      <c r="AB367" s="569"/>
      <c r="AC367" s="569"/>
      <c r="AD367" s="569"/>
      <c r="AE367" s="569"/>
      <c r="AF367" s="569"/>
      <c r="AG367" s="569"/>
      <c r="AH367" s="569"/>
      <c r="AI367" s="569"/>
      <c r="AJ367" s="569"/>
      <c r="AK367" s="569"/>
      <c r="AL367" s="569"/>
      <c r="AM367" s="569"/>
      <c r="AN367" s="569"/>
      <c r="AO367" s="569"/>
      <c r="AP367" s="569"/>
      <c r="AQ367" s="569"/>
      <c r="AR367" s="570"/>
    </row>
    <row r="368" spans="1:44" ht="18" customHeight="1">
      <c r="C368" s="571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  <c r="AM368" s="572"/>
      <c r="AN368" s="572"/>
      <c r="AO368" s="572"/>
      <c r="AP368" s="572"/>
      <c r="AQ368" s="572"/>
      <c r="AR368" s="573"/>
    </row>
    <row r="369" spans="3:44" ht="18" customHeight="1">
      <c r="C369" s="574" t="s">
        <v>14</v>
      </c>
      <c r="D369" s="575"/>
      <c r="E369" s="575"/>
      <c r="F369" s="575"/>
      <c r="G369" s="578" t="s">
        <v>348</v>
      </c>
      <c r="H369" s="578"/>
      <c r="I369" s="578"/>
      <c r="J369" s="579"/>
      <c r="K369" s="582" t="s">
        <v>15</v>
      </c>
      <c r="L369" s="583"/>
      <c r="M369" s="583"/>
      <c r="N369" s="583"/>
      <c r="O369" s="586" t="s">
        <v>395</v>
      </c>
      <c r="P369" s="586"/>
      <c r="Q369" s="586"/>
      <c r="R369" s="586"/>
      <c r="S369" s="586"/>
      <c r="T369" s="586"/>
      <c r="U369" s="586"/>
      <c r="V369" s="586"/>
      <c r="W369" s="586"/>
      <c r="X369" s="586"/>
      <c r="Y369" s="586"/>
      <c r="Z369" s="586"/>
      <c r="AA369" s="586"/>
      <c r="AB369" s="586"/>
      <c r="AC369" s="586"/>
      <c r="AD369" s="586"/>
      <c r="AE369" s="586"/>
      <c r="AF369" s="586"/>
      <c r="AG369" s="586"/>
      <c r="AH369" s="586"/>
      <c r="AI369" s="586"/>
      <c r="AJ369" s="586"/>
      <c r="AK369" s="587"/>
      <c r="AL369" s="582" t="s">
        <v>16</v>
      </c>
      <c r="AM369" s="583"/>
      <c r="AN369" s="583"/>
      <c r="AO369" s="583"/>
      <c r="AP369" s="590" t="s">
        <v>89</v>
      </c>
      <c r="AQ369" s="590"/>
      <c r="AR369" s="591"/>
    </row>
    <row r="370" spans="3:44" ht="18" customHeight="1">
      <c r="C370" s="576"/>
      <c r="D370" s="577"/>
      <c r="E370" s="577"/>
      <c r="F370" s="577"/>
      <c r="G370" s="580"/>
      <c r="H370" s="580"/>
      <c r="I370" s="580"/>
      <c r="J370" s="581"/>
      <c r="K370" s="584"/>
      <c r="L370" s="585"/>
      <c r="M370" s="585"/>
      <c r="N370" s="585"/>
      <c r="O370" s="588"/>
      <c r="P370" s="588"/>
      <c r="Q370" s="588"/>
      <c r="R370" s="588"/>
      <c r="S370" s="588"/>
      <c r="T370" s="588"/>
      <c r="U370" s="588"/>
      <c r="V370" s="588"/>
      <c r="W370" s="588"/>
      <c r="X370" s="588"/>
      <c r="Y370" s="588"/>
      <c r="Z370" s="588"/>
      <c r="AA370" s="588"/>
      <c r="AB370" s="588"/>
      <c r="AC370" s="588"/>
      <c r="AD370" s="588"/>
      <c r="AE370" s="588"/>
      <c r="AF370" s="588"/>
      <c r="AG370" s="588"/>
      <c r="AH370" s="588"/>
      <c r="AI370" s="588"/>
      <c r="AJ370" s="588"/>
      <c r="AK370" s="589"/>
      <c r="AL370" s="584"/>
      <c r="AM370" s="585"/>
      <c r="AN370" s="585"/>
      <c r="AO370" s="585"/>
      <c r="AP370" s="592"/>
      <c r="AQ370" s="592"/>
      <c r="AR370" s="593"/>
    </row>
    <row r="372" spans="3:44" ht="18" customHeight="1">
      <c r="C372" s="507" t="s">
        <v>2</v>
      </c>
      <c r="D372" s="508"/>
      <c r="E372" s="509"/>
      <c r="F372" s="513" t="s">
        <v>17</v>
      </c>
      <c r="G372" s="508"/>
      <c r="H372" s="508"/>
      <c r="I372" s="508"/>
      <c r="J372" s="508"/>
      <c r="K372" s="508"/>
      <c r="L372" s="508"/>
      <c r="M372" s="508"/>
      <c r="N372" s="508"/>
      <c r="O372" s="508"/>
      <c r="P372" s="508"/>
      <c r="Q372" s="508"/>
      <c r="R372" s="508"/>
      <c r="S372" s="508"/>
      <c r="T372" s="508"/>
      <c r="U372" s="509"/>
      <c r="V372" s="513" t="s">
        <v>100</v>
      </c>
      <c r="W372" s="508"/>
      <c r="X372" s="509"/>
      <c r="Y372" s="594" t="s">
        <v>18</v>
      </c>
      <c r="Z372" s="595"/>
      <c r="AA372" s="595"/>
      <c r="AB372" s="595"/>
      <c r="AC372" s="595"/>
      <c r="AD372" s="595"/>
      <c r="AE372" s="595"/>
      <c r="AF372" s="596"/>
      <c r="AG372" s="594" t="s">
        <v>19</v>
      </c>
      <c r="AH372" s="595"/>
      <c r="AI372" s="595"/>
      <c r="AJ372" s="595"/>
      <c r="AK372" s="595"/>
      <c r="AL372" s="595"/>
      <c r="AM372" s="595"/>
      <c r="AN372" s="596"/>
      <c r="AO372" s="513" t="s">
        <v>20</v>
      </c>
      <c r="AP372" s="508"/>
      <c r="AQ372" s="508"/>
      <c r="AR372" s="515"/>
    </row>
    <row r="373" spans="3:44" ht="18" customHeight="1">
      <c r="C373" s="510"/>
      <c r="D373" s="511"/>
      <c r="E373" s="512"/>
      <c r="F373" s="514"/>
      <c r="G373" s="511"/>
      <c r="H373" s="511"/>
      <c r="I373" s="511"/>
      <c r="J373" s="511"/>
      <c r="K373" s="511"/>
      <c r="L373" s="511"/>
      <c r="M373" s="511"/>
      <c r="N373" s="511"/>
      <c r="O373" s="511"/>
      <c r="P373" s="511"/>
      <c r="Q373" s="511"/>
      <c r="R373" s="511"/>
      <c r="S373" s="511"/>
      <c r="T373" s="511"/>
      <c r="U373" s="512"/>
      <c r="V373" s="514"/>
      <c r="W373" s="511"/>
      <c r="X373" s="512"/>
      <c r="Y373" s="597" t="s">
        <v>21</v>
      </c>
      <c r="Z373" s="598"/>
      <c r="AA373" s="598"/>
      <c r="AB373" s="599"/>
      <c r="AC373" s="597" t="s">
        <v>22</v>
      </c>
      <c r="AD373" s="598"/>
      <c r="AE373" s="598"/>
      <c r="AF373" s="599"/>
      <c r="AG373" s="597" t="s">
        <v>21</v>
      </c>
      <c r="AH373" s="598"/>
      <c r="AI373" s="598"/>
      <c r="AJ373" s="599"/>
      <c r="AK373" s="597" t="s">
        <v>22</v>
      </c>
      <c r="AL373" s="598"/>
      <c r="AM373" s="598"/>
      <c r="AN373" s="599"/>
      <c r="AO373" s="514"/>
      <c r="AP373" s="511"/>
      <c r="AQ373" s="511"/>
      <c r="AR373" s="516"/>
    </row>
    <row r="374" spans="3:44" ht="18" customHeight="1">
      <c r="C374" s="489"/>
      <c r="D374" s="490"/>
      <c r="E374" s="491"/>
      <c r="F374" s="551" t="s">
        <v>322</v>
      </c>
      <c r="G374" s="551"/>
      <c r="H374" s="551"/>
      <c r="I374" s="551"/>
      <c r="J374" s="551"/>
      <c r="K374" s="551"/>
      <c r="L374" s="551"/>
      <c r="M374" s="551"/>
      <c r="N374" s="551"/>
      <c r="O374" s="551"/>
      <c r="P374" s="551"/>
      <c r="Q374" s="551"/>
      <c r="R374" s="551"/>
      <c r="S374" s="551"/>
      <c r="T374" s="551"/>
      <c r="U374" s="551"/>
      <c r="V374" s="562">
        <v>0.56999999999999995</v>
      </c>
      <c r="W374" s="563"/>
      <c r="X374" s="564"/>
      <c r="Y374" s="562">
        <v>1</v>
      </c>
      <c r="Z374" s="563"/>
      <c r="AA374" s="563"/>
      <c r="AB374" s="564"/>
      <c r="AC374" s="602">
        <v>0</v>
      </c>
      <c r="AD374" s="603"/>
      <c r="AE374" s="603"/>
      <c r="AF374" s="604"/>
      <c r="AG374" s="549">
        <v>104.99</v>
      </c>
      <c r="AH374" s="549"/>
      <c r="AI374" s="549"/>
      <c r="AJ374" s="549"/>
      <c r="AK374" s="549">
        <v>16.79</v>
      </c>
      <c r="AL374" s="549"/>
      <c r="AM374" s="549"/>
      <c r="AN374" s="549"/>
      <c r="AO374" s="549">
        <f>ROUND(V374*((Y374*AG374)+(AC374*AK374)),2)</f>
        <v>59.84</v>
      </c>
      <c r="AP374" s="549"/>
      <c r="AQ374" s="549"/>
      <c r="AR374" s="550"/>
    </row>
    <row r="375" spans="3:44" ht="18" customHeight="1">
      <c r="C375" s="477"/>
      <c r="D375" s="478"/>
      <c r="E375" s="479"/>
      <c r="F375" s="551" t="s">
        <v>323</v>
      </c>
      <c r="G375" s="551"/>
      <c r="H375" s="551"/>
      <c r="I375" s="551"/>
      <c r="J375" s="551"/>
      <c r="K375" s="551"/>
      <c r="L375" s="551"/>
      <c r="M375" s="551"/>
      <c r="N375" s="551"/>
      <c r="O375" s="551"/>
      <c r="P375" s="551"/>
      <c r="Q375" s="551"/>
      <c r="R375" s="551"/>
      <c r="S375" s="551"/>
      <c r="T375" s="551"/>
      <c r="U375" s="551"/>
      <c r="V375" s="523">
        <v>0.09</v>
      </c>
      <c r="W375" s="524"/>
      <c r="X375" s="525"/>
      <c r="Y375" s="523">
        <v>1</v>
      </c>
      <c r="Z375" s="524"/>
      <c r="AA375" s="524"/>
      <c r="AB375" s="525"/>
      <c r="AC375" s="556">
        <v>0</v>
      </c>
      <c r="AD375" s="557"/>
      <c r="AE375" s="557"/>
      <c r="AF375" s="558"/>
      <c r="AG375" s="549">
        <v>107.55</v>
      </c>
      <c r="AH375" s="549"/>
      <c r="AI375" s="549"/>
      <c r="AJ375" s="549"/>
      <c r="AK375" s="549">
        <v>16.79</v>
      </c>
      <c r="AL375" s="549"/>
      <c r="AM375" s="549"/>
      <c r="AN375" s="549"/>
      <c r="AO375" s="549">
        <f>ROUND(V375*((Y375*AG375)+(AC375*AK375)),2)</f>
        <v>9.68</v>
      </c>
      <c r="AP375" s="549"/>
      <c r="AQ375" s="549"/>
      <c r="AR375" s="550"/>
    </row>
    <row r="376" spans="3:44" ht="18" customHeight="1">
      <c r="C376" s="477"/>
      <c r="D376" s="478"/>
      <c r="E376" s="479"/>
      <c r="F376" s="551"/>
      <c r="G376" s="551"/>
      <c r="H376" s="551"/>
      <c r="I376" s="551"/>
      <c r="J376" s="551"/>
      <c r="K376" s="551"/>
      <c r="L376" s="551"/>
      <c r="M376" s="551"/>
      <c r="N376" s="551"/>
      <c r="O376" s="551"/>
      <c r="P376" s="551"/>
      <c r="Q376" s="551"/>
      <c r="R376" s="551"/>
      <c r="S376" s="551"/>
      <c r="T376" s="551"/>
      <c r="U376" s="551"/>
      <c r="V376" s="523"/>
      <c r="W376" s="524"/>
      <c r="X376" s="525"/>
      <c r="Y376" s="523"/>
      <c r="Z376" s="524"/>
      <c r="AA376" s="524"/>
      <c r="AB376" s="525"/>
      <c r="AC376" s="556"/>
      <c r="AD376" s="557"/>
      <c r="AE376" s="557"/>
      <c r="AF376" s="558"/>
      <c r="AG376" s="549"/>
      <c r="AH376" s="549"/>
      <c r="AI376" s="549"/>
      <c r="AJ376" s="549"/>
      <c r="AK376" s="549"/>
      <c r="AL376" s="549"/>
      <c r="AM376" s="549"/>
      <c r="AN376" s="549"/>
      <c r="AO376" s="549"/>
      <c r="AP376" s="549"/>
      <c r="AQ376" s="549"/>
      <c r="AR376" s="550"/>
    </row>
    <row r="377" spans="3:44" ht="18" customHeight="1">
      <c r="C377" s="477"/>
      <c r="D377" s="478"/>
      <c r="E377" s="479"/>
      <c r="F377" s="551"/>
      <c r="G377" s="551"/>
      <c r="H377" s="551"/>
      <c r="I377" s="551"/>
      <c r="J377" s="551"/>
      <c r="K377" s="551"/>
      <c r="L377" s="551"/>
      <c r="M377" s="551"/>
      <c r="N377" s="551"/>
      <c r="O377" s="551"/>
      <c r="P377" s="551"/>
      <c r="Q377" s="551"/>
      <c r="R377" s="551"/>
      <c r="S377" s="551"/>
      <c r="T377" s="551"/>
      <c r="U377" s="551"/>
      <c r="V377" s="523"/>
      <c r="W377" s="524"/>
      <c r="X377" s="525"/>
      <c r="Y377" s="523"/>
      <c r="Z377" s="524"/>
      <c r="AA377" s="524"/>
      <c r="AB377" s="525"/>
      <c r="AC377" s="556"/>
      <c r="AD377" s="557"/>
      <c r="AE377" s="557"/>
      <c r="AF377" s="558"/>
      <c r="AG377" s="549"/>
      <c r="AH377" s="549"/>
      <c r="AI377" s="549"/>
      <c r="AJ377" s="549"/>
      <c r="AK377" s="549"/>
      <c r="AL377" s="549"/>
      <c r="AM377" s="549"/>
      <c r="AN377" s="549"/>
      <c r="AO377" s="549"/>
      <c r="AP377" s="549"/>
      <c r="AQ377" s="549"/>
      <c r="AR377" s="550"/>
    </row>
    <row r="378" spans="3:44" ht="18" customHeight="1">
      <c r="C378" s="477"/>
      <c r="D378" s="478"/>
      <c r="E378" s="479"/>
      <c r="F378" s="551"/>
      <c r="G378" s="551"/>
      <c r="H378" s="551"/>
      <c r="I378" s="551"/>
      <c r="J378" s="551"/>
      <c r="K378" s="551"/>
      <c r="L378" s="551"/>
      <c r="M378" s="551"/>
      <c r="N378" s="551"/>
      <c r="O378" s="551"/>
      <c r="P378" s="551"/>
      <c r="Q378" s="551"/>
      <c r="R378" s="551"/>
      <c r="S378" s="551"/>
      <c r="T378" s="551"/>
      <c r="U378" s="551"/>
      <c r="V378" s="523"/>
      <c r="W378" s="524"/>
      <c r="X378" s="525"/>
      <c r="Y378" s="523"/>
      <c r="Z378" s="524"/>
      <c r="AA378" s="524"/>
      <c r="AB378" s="525"/>
      <c r="AC378" s="556"/>
      <c r="AD378" s="557"/>
      <c r="AE378" s="557"/>
      <c r="AF378" s="558"/>
      <c r="AG378" s="549"/>
      <c r="AH378" s="549"/>
      <c r="AI378" s="549"/>
      <c r="AJ378" s="549"/>
      <c r="AK378" s="549"/>
      <c r="AL378" s="549"/>
      <c r="AM378" s="549"/>
      <c r="AN378" s="549"/>
      <c r="AO378" s="549"/>
      <c r="AP378" s="549"/>
      <c r="AQ378" s="549"/>
      <c r="AR378" s="550"/>
    </row>
    <row r="379" spans="3:44" ht="18" customHeight="1">
      <c r="C379" s="477"/>
      <c r="D379" s="478"/>
      <c r="E379" s="479"/>
      <c r="F379" s="551"/>
      <c r="G379" s="551"/>
      <c r="H379" s="551"/>
      <c r="I379" s="551"/>
      <c r="J379" s="551"/>
      <c r="K379" s="551"/>
      <c r="L379" s="551"/>
      <c r="M379" s="551"/>
      <c r="N379" s="551"/>
      <c r="O379" s="551"/>
      <c r="P379" s="551"/>
      <c r="Q379" s="551"/>
      <c r="R379" s="551"/>
      <c r="S379" s="551"/>
      <c r="T379" s="551"/>
      <c r="U379" s="551"/>
      <c r="V379" s="523"/>
      <c r="W379" s="524"/>
      <c r="X379" s="525"/>
      <c r="Y379" s="523"/>
      <c r="Z379" s="524"/>
      <c r="AA379" s="524"/>
      <c r="AB379" s="525"/>
      <c r="AC379" s="556"/>
      <c r="AD379" s="557"/>
      <c r="AE379" s="557"/>
      <c r="AF379" s="558"/>
      <c r="AG379" s="549"/>
      <c r="AH379" s="549"/>
      <c r="AI379" s="549"/>
      <c r="AJ379" s="549"/>
      <c r="AK379" s="549"/>
      <c r="AL379" s="549"/>
      <c r="AM379" s="549"/>
      <c r="AN379" s="549"/>
      <c r="AO379" s="549"/>
      <c r="AP379" s="549"/>
      <c r="AQ379" s="549"/>
      <c r="AR379" s="550"/>
    </row>
    <row r="380" spans="3:44" ht="18" customHeight="1">
      <c r="C380" s="477"/>
      <c r="D380" s="478"/>
      <c r="E380" s="479"/>
      <c r="F380" s="517"/>
      <c r="G380" s="518"/>
      <c r="H380" s="518"/>
      <c r="I380" s="518"/>
      <c r="J380" s="518"/>
      <c r="K380" s="518"/>
      <c r="L380" s="518"/>
      <c r="M380" s="518"/>
      <c r="N380" s="518"/>
      <c r="O380" s="518"/>
      <c r="P380" s="518"/>
      <c r="Q380" s="518"/>
      <c r="R380" s="518"/>
      <c r="S380" s="518"/>
      <c r="T380" s="518"/>
      <c r="U380" s="519"/>
      <c r="V380" s="523"/>
      <c r="W380" s="524"/>
      <c r="X380" s="525"/>
      <c r="Y380" s="523"/>
      <c r="Z380" s="524"/>
      <c r="AA380" s="524"/>
      <c r="AB380" s="525"/>
      <c r="AC380" s="556"/>
      <c r="AD380" s="557"/>
      <c r="AE380" s="557"/>
      <c r="AF380" s="558"/>
      <c r="AG380" s="523"/>
      <c r="AH380" s="524"/>
      <c r="AI380" s="524"/>
      <c r="AJ380" s="525"/>
      <c r="AK380" s="523"/>
      <c r="AL380" s="524"/>
      <c r="AM380" s="524"/>
      <c r="AN380" s="525"/>
      <c r="AO380" s="523"/>
      <c r="AP380" s="524"/>
      <c r="AQ380" s="524"/>
      <c r="AR380" s="548"/>
    </row>
    <row r="381" spans="3:44" ht="18" customHeight="1">
      <c r="C381" s="477"/>
      <c r="D381" s="478"/>
      <c r="E381" s="479"/>
      <c r="F381" s="517"/>
      <c r="G381" s="518"/>
      <c r="H381" s="518"/>
      <c r="I381" s="518"/>
      <c r="J381" s="518"/>
      <c r="K381" s="518"/>
      <c r="L381" s="518"/>
      <c r="M381" s="518"/>
      <c r="N381" s="518"/>
      <c r="O381" s="518"/>
      <c r="P381" s="518"/>
      <c r="Q381" s="518"/>
      <c r="R381" s="518"/>
      <c r="S381" s="518"/>
      <c r="T381" s="518"/>
      <c r="U381" s="519"/>
      <c r="V381" s="523"/>
      <c r="W381" s="524"/>
      <c r="X381" s="525"/>
      <c r="Y381" s="523"/>
      <c r="Z381" s="524"/>
      <c r="AA381" s="524"/>
      <c r="AB381" s="525"/>
      <c r="AC381" s="556"/>
      <c r="AD381" s="557"/>
      <c r="AE381" s="557"/>
      <c r="AF381" s="558"/>
      <c r="AG381" s="523"/>
      <c r="AH381" s="524"/>
      <c r="AI381" s="524"/>
      <c r="AJ381" s="525"/>
      <c r="AK381" s="523"/>
      <c r="AL381" s="524"/>
      <c r="AM381" s="524"/>
      <c r="AN381" s="525"/>
      <c r="AO381" s="523"/>
      <c r="AP381" s="524"/>
      <c r="AQ381" s="524"/>
      <c r="AR381" s="548"/>
    </row>
    <row r="382" spans="3:44" ht="18" customHeight="1">
      <c r="C382" s="448"/>
      <c r="D382" s="449"/>
      <c r="E382" s="449"/>
      <c r="F382" s="449"/>
      <c r="G382" s="449"/>
      <c r="H382" s="449"/>
      <c r="I382" s="449"/>
      <c r="J382" s="449"/>
      <c r="K382" s="449"/>
      <c r="L382" s="449"/>
      <c r="M382" s="449"/>
      <c r="N382" s="449"/>
      <c r="O382" s="449"/>
      <c r="P382" s="449"/>
      <c r="Q382" s="449"/>
      <c r="R382" s="449"/>
      <c r="S382" s="449"/>
      <c r="T382" s="449"/>
      <c r="U382" s="449"/>
      <c r="V382" s="449"/>
      <c r="W382" s="449"/>
      <c r="X382" s="552"/>
      <c r="Y382" s="553" t="s">
        <v>23</v>
      </c>
      <c r="Z382" s="554"/>
      <c r="AA382" s="554"/>
      <c r="AB382" s="554"/>
      <c r="AC382" s="554"/>
      <c r="AD382" s="554"/>
      <c r="AE382" s="554"/>
      <c r="AF382" s="554"/>
      <c r="AG382" s="554"/>
      <c r="AH382" s="554"/>
      <c r="AI382" s="554"/>
      <c r="AJ382" s="554"/>
      <c r="AK382" s="554"/>
      <c r="AL382" s="554"/>
      <c r="AM382" s="554"/>
      <c r="AN382" s="555"/>
      <c r="AO382" s="452">
        <f>SUM(AO374:AR381)</f>
        <v>69.52000000000001</v>
      </c>
      <c r="AP382" s="453"/>
      <c r="AQ382" s="453"/>
      <c r="AR382" s="454"/>
    </row>
    <row r="384" spans="3:44" ht="18" customHeight="1">
      <c r="C384" s="507" t="s">
        <v>2</v>
      </c>
      <c r="D384" s="508"/>
      <c r="E384" s="509"/>
      <c r="F384" s="513" t="s">
        <v>24</v>
      </c>
      <c r="G384" s="508"/>
      <c r="H384" s="508"/>
      <c r="I384" s="508"/>
      <c r="J384" s="508"/>
      <c r="K384" s="508"/>
      <c r="L384" s="508"/>
      <c r="M384" s="508"/>
      <c r="N384" s="508"/>
      <c r="O384" s="508"/>
      <c r="P384" s="508"/>
      <c r="Q384" s="508"/>
      <c r="R384" s="508"/>
      <c r="S384" s="508"/>
      <c r="T384" s="508"/>
      <c r="U384" s="508"/>
      <c r="V384" s="508"/>
      <c r="W384" s="508"/>
      <c r="X384" s="508"/>
      <c r="Y384" s="508"/>
      <c r="Z384" s="508"/>
      <c r="AA384" s="508"/>
      <c r="AB384" s="509"/>
      <c r="AC384" s="513" t="s">
        <v>25</v>
      </c>
      <c r="AD384" s="508"/>
      <c r="AE384" s="508"/>
      <c r="AF384" s="509"/>
      <c r="AG384" s="513" t="s">
        <v>100</v>
      </c>
      <c r="AH384" s="508"/>
      <c r="AI384" s="508"/>
      <c r="AJ384" s="509"/>
      <c r="AK384" s="513" t="s">
        <v>26</v>
      </c>
      <c r="AL384" s="508"/>
      <c r="AM384" s="508"/>
      <c r="AN384" s="509"/>
      <c r="AO384" s="513" t="s">
        <v>20</v>
      </c>
      <c r="AP384" s="508"/>
      <c r="AQ384" s="508"/>
      <c r="AR384" s="515"/>
    </row>
    <row r="385" spans="3:44" ht="18" customHeight="1">
      <c r="C385" s="510"/>
      <c r="D385" s="511"/>
      <c r="E385" s="512"/>
      <c r="F385" s="514"/>
      <c r="G385" s="511"/>
      <c r="H385" s="511"/>
      <c r="I385" s="511"/>
      <c r="J385" s="511"/>
      <c r="K385" s="511"/>
      <c r="L385" s="511"/>
      <c r="M385" s="511"/>
      <c r="N385" s="511"/>
      <c r="O385" s="511"/>
      <c r="P385" s="511"/>
      <c r="Q385" s="511"/>
      <c r="R385" s="511"/>
      <c r="S385" s="511"/>
      <c r="T385" s="511"/>
      <c r="U385" s="511"/>
      <c r="V385" s="511"/>
      <c r="W385" s="511"/>
      <c r="X385" s="511"/>
      <c r="Y385" s="511"/>
      <c r="Z385" s="511"/>
      <c r="AA385" s="511"/>
      <c r="AB385" s="512"/>
      <c r="AC385" s="514"/>
      <c r="AD385" s="511"/>
      <c r="AE385" s="511"/>
      <c r="AF385" s="512"/>
      <c r="AG385" s="514"/>
      <c r="AH385" s="511"/>
      <c r="AI385" s="511"/>
      <c r="AJ385" s="512"/>
      <c r="AK385" s="514"/>
      <c r="AL385" s="511"/>
      <c r="AM385" s="511"/>
      <c r="AN385" s="512"/>
      <c r="AO385" s="514"/>
      <c r="AP385" s="511"/>
      <c r="AQ385" s="511"/>
      <c r="AR385" s="516"/>
    </row>
    <row r="386" spans="3:44" ht="18" customHeight="1">
      <c r="C386" s="489" t="s">
        <v>640</v>
      </c>
      <c r="D386" s="490"/>
      <c r="E386" s="491"/>
      <c r="F386" s="551" t="s">
        <v>52</v>
      </c>
      <c r="G386" s="551"/>
      <c r="H386" s="551"/>
      <c r="I386" s="551"/>
      <c r="J386" s="551"/>
      <c r="K386" s="551"/>
      <c r="L386" s="551"/>
      <c r="M386" s="551"/>
      <c r="N386" s="551"/>
      <c r="O386" s="551"/>
      <c r="P386" s="551"/>
      <c r="Q386" s="551"/>
      <c r="R386" s="551"/>
      <c r="S386" s="551"/>
      <c r="T386" s="551"/>
      <c r="U386" s="551"/>
      <c r="V386" s="551"/>
      <c r="W386" s="551"/>
      <c r="X386" s="551"/>
      <c r="Y386" s="551"/>
      <c r="Z386" s="551"/>
      <c r="AA386" s="551"/>
      <c r="AB386" s="551"/>
      <c r="AC386" s="500"/>
      <c r="AD386" s="501"/>
      <c r="AE386" s="501"/>
      <c r="AF386" s="502"/>
      <c r="AG386" s="500">
        <v>109.59</v>
      </c>
      <c r="AH386" s="501"/>
      <c r="AI386" s="501"/>
      <c r="AJ386" s="502"/>
      <c r="AK386" s="499">
        <f>VLOOKUP(C386,[6]MÃODEOBRA!A$1:D$65536,4,FALSE)</f>
        <v>22.98488</v>
      </c>
      <c r="AL386" s="499"/>
      <c r="AM386" s="499"/>
      <c r="AN386" s="499"/>
      <c r="AO386" s="549">
        <f>ROUND(AG386*AK386,2)</f>
        <v>2518.91</v>
      </c>
      <c r="AP386" s="549"/>
      <c r="AQ386" s="549"/>
      <c r="AR386" s="550"/>
    </row>
    <row r="387" spans="3:44" ht="18" customHeight="1">
      <c r="C387" s="477"/>
      <c r="D387" s="478"/>
      <c r="E387" s="479"/>
      <c r="F387" s="551"/>
      <c r="G387" s="551"/>
      <c r="H387" s="551"/>
      <c r="I387" s="551"/>
      <c r="J387" s="551"/>
      <c r="K387" s="551"/>
      <c r="L387" s="551"/>
      <c r="M387" s="551"/>
      <c r="N387" s="551"/>
      <c r="O387" s="551"/>
      <c r="P387" s="551"/>
      <c r="Q387" s="551"/>
      <c r="R387" s="551"/>
      <c r="S387" s="551"/>
      <c r="T387" s="551"/>
      <c r="U387" s="551"/>
      <c r="V387" s="551"/>
      <c r="W387" s="551"/>
      <c r="X387" s="551"/>
      <c r="Y387" s="551"/>
      <c r="Z387" s="551"/>
      <c r="AA387" s="551"/>
      <c r="AB387" s="551"/>
      <c r="AC387" s="470"/>
      <c r="AD387" s="471"/>
      <c r="AE387" s="471"/>
      <c r="AF387" s="472"/>
      <c r="AG387" s="470"/>
      <c r="AH387" s="471"/>
      <c r="AI387" s="471"/>
      <c r="AJ387" s="472"/>
      <c r="AK387" s="499"/>
      <c r="AL387" s="499"/>
      <c r="AM387" s="499"/>
      <c r="AN387" s="499"/>
      <c r="AO387" s="549"/>
      <c r="AP387" s="549"/>
      <c r="AQ387" s="549"/>
      <c r="AR387" s="550"/>
    </row>
    <row r="388" spans="3:44" ht="18" customHeight="1">
      <c r="C388" s="477"/>
      <c r="D388" s="478"/>
      <c r="E388" s="479"/>
      <c r="F388" s="517"/>
      <c r="G388" s="518"/>
      <c r="H388" s="518"/>
      <c r="I388" s="518"/>
      <c r="J388" s="518"/>
      <c r="K388" s="518"/>
      <c r="L388" s="518"/>
      <c r="M388" s="518"/>
      <c r="N388" s="518"/>
      <c r="O388" s="518"/>
      <c r="P388" s="518"/>
      <c r="Q388" s="518"/>
      <c r="R388" s="518"/>
      <c r="S388" s="518"/>
      <c r="T388" s="518"/>
      <c r="U388" s="518"/>
      <c r="V388" s="518"/>
      <c r="W388" s="518"/>
      <c r="X388" s="518"/>
      <c r="Y388" s="518"/>
      <c r="Z388" s="518"/>
      <c r="AA388" s="518"/>
      <c r="AB388" s="519"/>
      <c r="AC388" s="470"/>
      <c r="AD388" s="471"/>
      <c r="AE388" s="471"/>
      <c r="AF388" s="472"/>
      <c r="AG388" s="470"/>
      <c r="AH388" s="471"/>
      <c r="AI388" s="471"/>
      <c r="AJ388" s="472"/>
      <c r="AK388" s="470"/>
      <c r="AL388" s="471"/>
      <c r="AM388" s="471"/>
      <c r="AN388" s="472"/>
      <c r="AO388" s="523"/>
      <c r="AP388" s="524"/>
      <c r="AQ388" s="524"/>
      <c r="AR388" s="548"/>
    </row>
    <row r="389" spans="3:44" ht="18" customHeight="1">
      <c r="C389" s="477"/>
      <c r="D389" s="478"/>
      <c r="E389" s="479"/>
      <c r="F389" s="517"/>
      <c r="G389" s="518"/>
      <c r="H389" s="518"/>
      <c r="I389" s="518"/>
      <c r="J389" s="518"/>
      <c r="K389" s="518"/>
      <c r="L389" s="518"/>
      <c r="M389" s="518"/>
      <c r="N389" s="518"/>
      <c r="O389" s="518"/>
      <c r="P389" s="518"/>
      <c r="Q389" s="518"/>
      <c r="R389" s="518"/>
      <c r="S389" s="518"/>
      <c r="T389" s="518"/>
      <c r="U389" s="518"/>
      <c r="V389" s="518"/>
      <c r="W389" s="518"/>
      <c r="X389" s="518"/>
      <c r="Y389" s="518"/>
      <c r="Z389" s="518"/>
      <c r="AA389" s="518"/>
      <c r="AB389" s="519"/>
      <c r="AC389" s="470"/>
      <c r="AD389" s="471"/>
      <c r="AE389" s="471"/>
      <c r="AF389" s="472"/>
      <c r="AG389" s="470"/>
      <c r="AH389" s="471"/>
      <c r="AI389" s="471"/>
      <c r="AJ389" s="472"/>
      <c r="AK389" s="470"/>
      <c r="AL389" s="471"/>
      <c r="AM389" s="471"/>
      <c r="AN389" s="472"/>
      <c r="AO389" s="523"/>
      <c r="AP389" s="524"/>
      <c r="AQ389" s="524"/>
      <c r="AR389" s="548"/>
    </row>
    <row r="390" spans="3:44" ht="18" customHeight="1">
      <c r="C390" s="477"/>
      <c r="D390" s="478"/>
      <c r="E390" s="479"/>
      <c r="F390" s="517"/>
      <c r="G390" s="518"/>
      <c r="H390" s="518"/>
      <c r="I390" s="518"/>
      <c r="J390" s="518"/>
      <c r="K390" s="518"/>
      <c r="L390" s="518"/>
      <c r="M390" s="518"/>
      <c r="N390" s="518"/>
      <c r="O390" s="518"/>
      <c r="P390" s="518"/>
      <c r="Q390" s="518"/>
      <c r="R390" s="518"/>
      <c r="S390" s="518"/>
      <c r="T390" s="518"/>
      <c r="U390" s="518"/>
      <c r="V390" s="518"/>
      <c r="W390" s="518"/>
      <c r="X390" s="518"/>
      <c r="Y390" s="518"/>
      <c r="Z390" s="518"/>
      <c r="AA390" s="518"/>
      <c r="AB390" s="519"/>
      <c r="AC390" s="470"/>
      <c r="AD390" s="471"/>
      <c r="AE390" s="471"/>
      <c r="AF390" s="472"/>
      <c r="AG390" s="470"/>
      <c r="AH390" s="471"/>
      <c r="AI390" s="471"/>
      <c r="AJ390" s="472"/>
      <c r="AK390" s="470"/>
      <c r="AL390" s="471"/>
      <c r="AM390" s="471"/>
      <c r="AN390" s="472"/>
      <c r="AO390" s="523"/>
      <c r="AP390" s="524"/>
      <c r="AQ390" s="524"/>
      <c r="AR390" s="548"/>
    </row>
    <row r="391" spans="3:44" ht="18" customHeight="1">
      <c r="C391" s="477"/>
      <c r="D391" s="478"/>
      <c r="E391" s="479"/>
      <c r="F391" s="517"/>
      <c r="G391" s="518"/>
      <c r="H391" s="518"/>
      <c r="I391" s="518"/>
      <c r="J391" s="518"/>
      <c r="K391" s="518"/>
      <c r="L391" s="518"/>
      <c r="M391" s="518"/>
      <c r="N391" s="518"/>
      <c r="O391" s="518"/>
      <c r="P391" s="518"/>
      <c r="Q391" s="518"/>
      <c r="R391" s="518"/>
      <c r="S391" s="518"/>
      <c r="T391" s="518"/>
      <c r="U391" s="518"/>
      <c r="V391" s="518"/>
      <c r="W391" s="518"/>
      <c r="X391" s="518"/>
      <c r="Y391" s="518"/>
      <c r="Z391" s="518"/>
      <c r="AA391" s="518"/>
      <c r="AB391" s="519"/>
      <c r="AC391" s="470"/>
      <c r="AD391" s="471"/>
      <c r="AE391" s="471"/>
      <c r="AF391" s="472"/>
      <c r="AG391" s="470"/>
      <c r="AH391" s="471"/>
      <c r="AI391" s="471"/>
      <c r="AJ391" s="472"/>
      <c r="AK391" s="470"/>
      <c r="AL391" s="471"/>
      <c r="AM391" s="471"/>
      <c r="AN391" s="472"/>
      <c r="AO391" s="523"/>
      <c r="AP391" s="524"/>
      <c r="AQ391" s="524"/>
      <c r="AR391" s="548"/>
    </row>
    <row r="392" spans="3:44" ht="18" customHeight="1">
      <c r="C392" s="477"/>
      <c r="D392" s="478"/>
      <c r="E392" s="479"/>
      <c r="F392" s="517"/>
      <c r="G392" s="518"/>
      <c r="H392" s="518"/>
      <c r="I392" s="518"/>
      <c r="J392" s="518"/>
      <c r="K392" s="518"/>
      <c r="L392" s="518"/>
      <c r="M392" s="518"/>
      <c r="N392" s="518"/>
      <c r="O392" s="518"/>
      <c r="P392" s="518"/>
      <c r="Q392" s="518"/>
      <c r="R392" s="518"/>
      <c r="S392" s="518"/>
      <c r="T392" s="518"/>
      <c r="U392" s="518"/>
      <c r="V392" s="518"/>
      <c r="W392" s="518"/>
      <c r="X392" s="518"/>
      <c r="Y392" s="518"/>
      <c r="Z392" s="518"/>
      <c r="AA392" s="518"/>
      <c r="AB392" s="519"/>
      <c r="AC392" s="470"/>
      <c r="AD392" s="471"/>
      <c r="AE392" s="471"/>
      <c r="AF392" s="472"/>
      <c r="AG392" s="470"/>
      <c r="AH392" s="471"/>
      <c r="AI392" s="471"/>
      <c r="AJ392" s="472"/>
      <c r="AK392" s="470"/>
      <c r="AL392" s="471"/>
      <c r="AM392" s="471"/>
      <c r="AN392" s="472"/>
      <c r="AO392" s="523"/>
      <c r="AP392" s="524"/>
      <c r="AQ392" s="524"/>
      <c r="AR392" s="548"/>
    </row>
    <row r="393" spans="3:44" ht="18" customHeight="1">
      <c r="C393" s="477"/>
      <c r="D393" s="478"/>
      <c r="E393" s="479"/>
      <c r="F393" s="517"/>
      <c r="G393" s="518"/>
      <c r="H393" s="518"/>
      <c r="I393" s="518"/>
      <c r="J393" s="518"/>
      <c r="K393" s="518"/>
      <c r="L393" s="518"/>
      <c r="M393" s="518"/>
      <c r="N393" s="518"/>
      <c r="O393" s="518"/>
      <c r="P393" s="518"/>
      <c r="Q393" s="518"/>
      <c r="R393" s="518"/>
      <c r="S393" s="518"/>
      <c r="T393" s="518"/>
      <c r="U393" s="518"/>
      <c r="V393" s="518"/>
      <c r="W393" s="518"/>
      <c r="X393" s="518"/>
      <c r="Y393" s="518"/>
      <c r="Z393" s="518"/>
      <c r="AA393" s="518"/>
      <c r="AB393" s="519"/>
      <c r="AC393" s="470"/>
      <c r="AD393" s="471"/>
      <c r="AE393" s="471"/>
      <c r="AF393" s="472"/>
      <c r="AG393" s="470"/>
      <c r="AH393" s="471"/>
      <c r="AI393" s="471"/>
      <c r="AJ393" s="472"/>
      <c r="AK393" s="470"/>
      <c r="AL393" s="471"/>
      <c r="AM393" s="471"/>
      <c r="AN393" s="472"/>
      <c r="AO393" s="523"/>
      <c r="AP393" s="524"/>
      <c r="AQ393" s="524"/>
      <c r="AR393" s="548"/>
    </row>
    <row r="394" spans="3:44" ht="18" customHeight="1">
      <c r="C394" s="538"/>
      <c r="D394" s="539"/>
      <c r="E394" s="539"/>
      <c r="F394" s="539"/>
      <c r="G394" s="539"/>
      <c r="H394" s="539"/>
      <c r="I394" s="539"/>
      <c r="J394" s="539"/>
      <c r="K394" s="539"/>
      <c r="L394" s="539"/>
      <c r="M394" s="539"/>
      <c r="N394" s="539"/>
      <c r="O394" s="539"/>
      <c r="P394" s="539"/>
      <c r="Q394" s="539"/>
      <c r="R394" s="539"/>
      <c r="S394" s="539"/>
      <c r="T394" s="539"/>
      <c r="U394" s="539"/>
      <c r="V394" s="539"/>
      <c r="W394" s="539"/>
      <c r="X394" s="539"/>
      <c r="Y394" s="540" t="s">
        <v>27</v>
      </c>
      <c r="Z394" s="540"/>
      <c r="AA394" s="540"/>
      <c r="AB394" s="540"/>
      <c r="AC394" s="540"/>
      <c r="AD394" s="540"/>
      <c r="AE394" s="540"/>
      <c r="AF394" s="541"/>
      <c r="AG394" s="542" t="s">
        <v>324</v>
      </c>
      <c r="AH394" s="543"/>
      <c r="AI394" s="543"/>
      <c r="AJ394" s="544"/>
      <c r="AK394" s="523">
        <f>SUM(AO386:AR393)</f>
        <v>2518.91</v>
      </c>
      <c r="AL394" s="524"/>
      <c r="AM394" s="524"/>
      <c r="AN394" s="525"/>
      <c r="AO394" s="545">
        <f>ROUND(AG394*AK394,2)</f>
        <v>390.68</v>
      </c>
      <c r="AP394" s="546"/>
      <c r="AQ394" s="546"/>
      <c r="AR394" s="547"/>
    </row>
    <row r="395" spans="3:44" ht="18" customHeight="1">
      <c r="C395" s="448"/>
      <c r="D395" s="449"/>
      <c r="E395" s="449"/>
      <c r="F395" s="449"/>
      <c r="G395" s="449"/>
      <c r="H395" s="449"/>
      <c r="I395" s="449"/>
      <c r="J395" s="449"/>
      <c r="K395" s="449"/>
      <c r="L395" s="449"/>
      <c r="M395" s="449"/>
      <c r="N395" s="449"/>
      <c r="O395" s="449"/>
      <c r="P395" s="449"/>
      <c r="Q395" s="449"/>
      <c r="R395" s="449"/>
      <c r="S395" s="449"/>
      <c r="T395" s="449"/>
      <c r="U395" s="449"/>
      <c r="V395" s="449"/>
      <c r="W395" s="449"/>
      <c r="X395" s="449"/>
      <c r="Y395" s="450" t="s">
        <v>28</v>
      </c>
      <c r="Z395" s="450"/>
      <c r="AA395" s="450"/>
      <c r="AB395" s="450"/>
      <c r="AC395" s="450"/>
      <c r="AD395" s="450"/>
      <c r="AE395" s="450"/>
      <c r="AF395" s="450"/>
      <c r="AG395" s="450"/>
      <c r="AH395" s="450"/>
      <c r="AI395" s="450"/>
      <c r="AJ395" s="450"/>
      <c r="AK395" s="450"/>
      <c r="AL395" s="450"/>
      <c r="AM395" s="450"/>
      <c r="AN395" s="451"/>
      <c r="AO395" s="452">
        <f>SUM(AO386:AR394)</f>
        <v>2909.5899999999997</v>
      </c>
      <c r="AP395" s="453"/>
      <c r="AQ395" s="453"/>
      <c r="AR395" s="454"/>
    </row>
    <row r="397" spans="3:44" ht="18" customHeight="1">
      <c r="C397" s="526"/>
      <c r="D397" s="527"/>
      <c r="E397" s="527"/>
      <c r="F397" s="527"/>
      <c r="G397" s="527"/>
      <c r="H397" s="527"/>
      <c r="I397" s="527"/>
      <c r="J397" s="527"/>
      <c r="K397" s="527"/>
      <c r="L397" s="527"/>
      <c r="M397" s="527"/>
      <c r="N397" s="527"/>
      <c r="O397" s="527"/>
      <c r="P397" s="527"/>
      <c r="Q397" s="527"/>
      <c r="R397" s="527"/>
      <c r="S397" s="527"/>
      <c r="T397" s="527"/>
      <c r="U397" s="527"/>
      <c r="V397" s="527"/>
      <c r="W397" s="527"/>
      <c r="X397" s="527"/>
      <c r="Y397" s="528" t="s">
        <v>29</v>
      </c>
      <c r="Z397" s="529"/>
      <c r="AA397" s="529"/>
      <c r="AB397" s="529"/>
      <c r="AC397" s="529"/>
      <c r="AD397" s="529"/>
      <c r="AE397" s="529"/>
      <c r="AF397" s="529"/>
      <c r="AG397" s="529"/>
      <c r="AH397" s="529"/>
      <c r="AI397" s="529"/>
      <c r="AJ397" s="529"/>
      <c r="AK397" s="529"/>
      <c r="AL397" s="529"/>
      <c r="AM397" s="529"/>
      <c r="AN397" s="530"/>
      <c r="AO397" s="531">
        <f>AO382+AO395</f>
        <v>2979.1099999999997</v>
      </c>
      <c r="AP397" s="532"/>
      <c r="AQ397" s="532"/>
      <c r="AR397" s="533"/>
    </row>
    <row r="398" spans="3:44" ht="18" customHeight="1">
      <c r="C398" s="534" t="s">
        <v>30</v>
      </c>
      <c r="D398" s="450"/>
      <c r="E398" s="450"/>
      <c r="F398" s="450"/>
      <c r="G398" s="450"/>
      <c r="H398" s="450"/>
      <c r="I398" s="450"/>
      <c r="J398" s="450"/>
      <c r="K398" s="450"/>
      <c r="L398" s="450"/>
      <c r="M398" s="450"/>
      <c r="N398" s="450"/>
      <c r="O398" s="450"/>
      <c r="P398" s="451"/>
      <c r="Q398" s="452">
        <v>1</v>
      </c>
      <c r="R398" s="453"/>
      <c r="S398" s="453"/>
      <c r="T398" s="453"/>
      <c r="U398" s="453"/>
      <c r="V398" s="450" t="s">
        <v>89</v>
      </c>
      <c r="W398" s="450"/>
      <c r="X398" s="451"/>
      <c r="Y398" s="528" t="s">
        <v>31</v>
      </c>
      <c r="Z398" s="529"/>
      <c r="AA398" s="529"/>
      <c r="AB398" s="529"/>
      <c r="AC398" s="529"/>
      <c r="AD398" s="529"/>
      <c r="AE398" s="529"/>
      <c r="AF398" s="529"/>
      <c r="AG398" s="529"/>
      <c r="AH398" s="529"/>
      <c r="AI398" s="529"/>
      <c r="AJ398" s="529"/>
      <c r="AK398" s="529"/>
      <c r="AL398" s="529"/>
      <c r="AM398" s="529"/>
      <c r="AN398" s="530"/>
      <c r="AO398" s="535">
        <f>ROUND(AO397/Q398,2)</f>
        <v>2979.11</v>
      </c>
      <c r="AP398" s="536"/>
      <c r="AQ398" s="536"/>
      <c r="AR398" s="537"/>
    </row>
    <row r="400" spans="3:44" ht="18" customHeight="1">
      <c r="C400" s="507" t="s">
        <v>2</v>
      </c>
      <c r="D400" s="508"/>
      <c r="E400" s="509"/>
      <c r="F400" s="513" t="s">
        <v>32</v>
      </c>
      <c r="G400" s="508"/>
      <c r="H400" s="508"/>
      <c r="I400" s="508"/>
      <c r="J400" s="508"/>
      <c r="K400" s="508"/>
      <c r="L400" s="508"/>
      <c r="M400" s="508"/>
      <c r="N400" s="508"/>
      <c r="O400" s="508"/>
      <c r="P400" s="508"/>
      <c r="Q400" s="508"/>
      <c r="R400" s="508"/>
      <c r="S400" s="508"/>
      <c r="T400" s="508"/>
      <c r="U400" s="508"/>
      <c r="V400" s="508"/>
      <c r="W400" s="508"/>
      <c r="X400" s="508"/>
      <c r="Y400" s="508"/>
      <c r="Z400" s="508"/>
      <c r="AA400" s="508"/>
      <c r="AB400" s="509"/>
      <c r="AC400" s="513" t="s">
        <v>33</v>
      </c>
      <c r="AD400" s="508"/>
      <c r="AE400" s="508"/>
      <c r="AF400" s="509"/>
      <c r="AG400" s="513" t="s">
        <v>34</v>
      </c>
      <c r="AH400" s="508"/>
      <c r="AI400" s="508"/>
      <c r="AJ400" s="509"/>
      <c r="AK400" s="513" t="s">
        <v>35</v>
      </c>
      <c r="AL400" s="508"/>
      <c r="AM400" s="508"/>
      <c r="AN400" s="509"/>
      <c r="AO400" s="513" t="s">
        <v>36</v>
      </c>
      <c r="AP400" s="508"/>
      <c r="AQ400" s="508"/>
      <c r="AR400" s="515"/>
    </row>
    <row r="401" spans="3:44" ht="18" customHeight="1">
      <c r="C401" s="510"/>
      <c r="D401" s="511"/>
      <c r="E401" s="512"/>
      <c r="F401" s="514"/>
      <c r="G401" s="511"/>
      <c r="H401" s="511"/>
      <c r="I401" s="511"/>
      <c r="J401" s="511"/>
      <c r="K401" s="511"/>
      <c r="L401" s="511"/>
      <c r="M401" s="511"/>
      <c r="N401" s="511"/>
      <c r="O401" s="511"/>
      <c r="P401" s="511"/>
      <c r="Q401" s="511"/>
      <c r="R401" s="511"/>
      <c r="S401" s="511"/>
      <c r="T401" s="511"/>
      <c r="U401" s="511"/>
      <c r="V401" s="511"/>
      <c r="W401" s="511"/>
      <c r="X401" s="511"/>
      <c r="Y401" s="511"/>
      <c r="Z401" s="511"/>
      <c r="AA401" s="511"/>
      <c r="AB401" s="512"/>
      <c r="AC401" s="514"/>
      <c r="AD401" s="511"/>
      <c r="AE401" s="511"/>
      <c r="AF401" s="512"/>
      <c r="AG401" s="514"/>
      <c r="AH401" s="511"/>
      <c r="AI401" s="511"/>
      <c r="AJ401" s="512"/>
      <c r="AK401" s="514"/>
      <c r="AL401" s="511"/>
      <c r="AM401" s="511"/>
      <c r="AN401" s="512"/>
      <c r="AO401" s="514"/>
      <c r="AP401" s="511"/>
      <c r="AQ401" s="511"/>
      <c r="AR401" s="516"/>
    </row>
    <row r="402" spans="3:44" ht="18" customHeight="1">
      <c r="C402" s="477" t="s">
        <v>645</v>
      </c>
      <c r="D402" s="478"/>
      <c r="E402" s="479"/>
      <c r="F402" s="517" t="s">
        <v>397</v>
      </c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518"/>
      <c r="R402" s="518"/>
      <c r="S402" s="518"/>
      <c r="T402" s="518"/>
      <c r="U402" s="518"/>
      <c r="V402" s="518"/>
      <c r="W402" s="518"/>
      <c r="X402" s="518"/>
      <c r="Y402" s="518"/>
      <c r="Z402" s="518"/>
      <c r="AA402" s="518"/>
      <c r="AB402" s="519"/>
      <c r="AC402" s="520" t="s">
        <v>98</v>
      </c>
      <c r="AD402" s="521"/>
      <c r="AE402" s="521"/>
      <c r="AF402" s="522"/>
      <c r="AG402" s="523">
        <f>TRUNC(363.71/1.2031,2)</f>
        <v>302.31</v>
      </c>
      <c r="AH402" s="524"/>
      <c r="AI402" s="524"/>
      <c r="AJ402" s="525"/>
      <c r="AK402" s="473">
        <v>6.28</v>
      </c>
      <c r="AL402" s="474"/>
      <c r="AM402" s="474"/>
      <c r="AN402" s="475"/>
      <c r="AO402" s="470">
        <f>ROUND(AG402*AK402,2)</f>
        <v>1898.51</v>
      </c>
      <c r="AP402" s="471"/>
      <c r="AQ402" s="471"/>
      <c r="AR402" s="476"/>
    </row>
    <row r="403" spans="3:44" ht="18" customHeight="1">
      <c r="C403" s="477" t="s">
        <v>642</v>
      </c>
      <c r="D403" s="478"/>
      <c r="E403" s="479"/>
      <c r="F403" s="517" t="s">
        <v>320</v>
      </c>
      <c r="G403" s="518"/>
      <c r="H403" s="518"/>
      <c r="I403" s="518"/>
      <c r="J403" s="518"/>
      <c r="K403" s="518"/>
      <c r="L403" s="518"/>
      <c r="M403" s="518"/>
      <c r="N403" s="518"/>
      <c r="O403" s="518"/>
      <c r="P403" s="518"/>
      <c r="Q403" s="518"/>
      <c r="R403" s="518"/>
      <c r="S403" s="518"/>
      <c r="T403" s="518"/>
      <c r="U403" s="518"/>
      <c r="V403" s="518"/>
      <c r="W403" s="518"/>
      <c r="X403" s="518"/>
      <c r="Y403" s="518"/>
      <c r="Z403" s="518"/>
      <c r="AA403" s="518"/>
      <c r="AB403" s="519"/>
      <c r="AC403" s="520" t="s">
        <v>98</v>
      </c>
      <c r="AD403" s="521"/>
      <c r="AE403" s="521"/>
      <c r="AF403" s="522"/>
      <c r="AG403" s="523">
        <f>TRUNC(373.21/1.2031,2)</f>
        <v>310.2</v>
      </c>
      <c r="AH403" s="524"/>
      <c r="AI403" s="524"/>
      <c r="AJ403" s="525"/>
      <c r="AK403" s="473">
        <v>19.434999999999999</v>
      </c>
      <c r="AL403" s="474"/>
      <c r="AM403" s="474"/>
      <c r="AN403" s="475"/>
      <c r="AO403" s="470">
        <f>ROUND(AG403*AK403,2)</f>
        <v>6028.74</v>
      </c>
      <c r="AP403" s="471"/>
      <c r="AQ403" s="471"/>
      <c r="AR403" s="476"/>
    </row>
    <row r="404" spans="3:44" ht="18" customHeight="1">
      <c r="C404" s="477" t="s">
        <v>643</v>
      </c>
      <c r="D404" s="478"/>
      <c r="E404" s="479"/>
      <c r="F404" s="517" t="s">
        <v>321</v>
      </c>
      <c r="G404" s="518"/>
      <c r="H404" s="518"/>
      <c r="I404" s="518"/>
      <c r="J404" s="518"/>
      <c r="K404" s="518"/>
      <c r="L404" s="518"/>
      <c r="M404" s="518"/>
      <c r="N404" s="518"/>
      <c r="O404" s="518"/>
      <c r="P404" s="518"/>
      <c r="Q404" s="518"/>
      <c r="R404" s="518"/>
      <c r="S404" s="518"/>
      <c r="T404" s="518"/>
      <c r="U404" s="518"/>
      <c r="V404" s="518"/>
      <c r="W404" s="518"/>
      <c r="X404" s="518"/>
      <c r="Y404" s="518"/>
      <c r="Z404" s="518"/>
      <c r="AA404" s="518"/>
      <c r="AB404" s="519"/>
      <c r="AC404" s="520" t="s">
        <v>138</v>
      </c>
      <c r="AD404" s="521"/>
      <c r="AE404" s="521"/>
      <c r="AF404" s="522"/>
      <c r="AG404" s="523">
        <f>TRUNC(43.8/1.2031,2)</f>
        <v>36.4</v>
      </c>
      <c r="AH404" s="524"/>
      <c r="AI404" s="524"/>
      <c r="AJ404" s="525"/>
      <c r="AK404" s="473">
        <v>91.9</v>
      </c>
      <c r="AL404" s="474"/>
      <c r="AM404" s="474"/>
      <c r="AN404" s="475"/>
      <c r="AO404" s="470">
        <f>ROUND(AG404*AK404,2)</f>
        <v>3345.16</v>
      </c>
      <c r="AP404" s="471"/>
      <c r="AQ404" s="471"/>
      <c r="AR404" s="476"/>
    </row>
    <row r="405" spans="3:44" ht="18" customHeight="1">
      <c r="C405" s="477" t="s">
        <v>646</v>
      </c>
      <c r="D405" s="478"/>
      <c r="E405" s="479"/>
      <c r="F405" s="517" t="s">
        <v>647</v>
      </c>
      <c r="G405" s="518"/>
      <c r="H405" s="518"/>
      <c r="I405" s="518"/>
      <c r="J405" s="518"/>
      <c r="K405" s="518"/>
      <c r="L405" s="518"/>
      <c r="M405" s="518"/>
      <c r="N405" s="518"/>
      <c r="O405" s="518"/>
      <c r="P405" s="518"/>
      <c r="Q405" s="518"/>
      <c r="R405" s="518"/>
      <c r="S405" s="518"/>
      <c r="T405" s="518"/>
      <c r="U405" s="518"/>
      <c r="V405" s="518"/>
      <c r="W405" s="518"/>
      <c r="X405" s="518"/>
      <c r="Y405" s="518"/>
      <c r="Z405" s="518"/>
      <c r="AA405" s="518"/>
      <c r="AB405" s="519"/>
      <c r="AC405" s="520" t="s">
        <v>99</v>
      </c>
      <c r="AD405" s="521"/>
      <c r="AE405" s="521"/>
      <c r="AF405" s="522"/>
      <c r="AG405" s="523">
        <f>TRUNC(5.97/1.2031,2)</f>
        <v>4.96</v>
      </c>
      <c r="AH405" s="524"/>
      <c r="AI405" s="524"/>
      <c r="AJ405" s="525"/>
      <c r="AK405" s="473">
        <v>1328</v>
      </c>
      <c r="AL405" s="474"/>
      <c r="AM405" s="474"/>
      <c r="AN405" s="475"/>
      <c r="AO405" s="470">
        <f>ROUND(AG405*AK405,2)</f>
        <v>6586.88</v>
      </c>
      <c r="AP405" s="471"/>
      <c r="AQ405" s="471"/>
      <c r="AR405" s="476"/>
    </row>
    <row r="406" spans="3:44" ht="18" customHeight="1">
      <c r="C406" s="477" t="s">
        <v>648</v>
      </c>
      <c r="D406" s="478"/>
      <c r="E406" s="479"/>
      <c r="F406" s="517" t="s">
        <v>398</v>
      </c>
      <c r="G406" s="518"/>
      <c r="H406" s="518"/>
      <c r="I406" s="518"/>
      <c r="J406" s="518"/>
      <c r="K406" s="518"/>
      <c r="L406" s="518"/>
      <c r="M406" s="518"/>
      <c r="N406" s="518"/>
      <c r="O406" s="518"/>
      <c r="P406" s="518"/>
      <c r="Q406" s="518"/>
      <c r="R406" s="518"/>
      <c r="S406" s="518"/>
      <c r="T406" s="518"/>
      <c r="U406" s="518"/>
      <c r="V406" s="518"/>
      <c r="W406" s="518"/>
      <c r="X406" s="518"/>
      <c r="Y406" s="518"/>
      <c r="Z406" s="518"/>
      <c r="AA406" s="518"/>
      <c r="AB406" s="519"/>
      <c r="AC406" s="520" t="s">
        <v>98</v>
      </c>
      <c r="AD406" s="521"/>
      <c r="AE406" s="521"/>
      <c r="AF406" s="522"/>
      <c r="AG406" s="523">
        <f>TRUNC(407.48/1.2031,2)</f>
        <v>338.69</v>
      </c>
      <c r="AH406" s="524"/>
      <c r="AI406" s="524"/>
      <c r="AJ406" s="525"/>
      <c r="AK406" s="473">
        <v>1.026</v>
      </c>
      <c r="AL406" s="474"/>
      <c r="AM406" s="474"/>
      <c r="AN406" s="475"/>
      <c r="AO406" s="470">
        <f>ROUND(AG406*AK406,2)</f>
        <v>347.5</v>
      </c>
      <c r="AP406" s="471"/>
      <c r="AQ406" s="471"/>
      <c r="AR406" s="476"/>
    </row>
    <row r="407" spans="3:44" ht="18" customHeight="1">
      <c r="C407" s="477"/>
      <c r="D407" s="478"/>
      <c r="E407" s="479"/>
      <c r="F407" s="517"/>
      <c r="G407" s="518"/>
      <c r="H407" s="518"/>
      <c r="I407" s="518"/>
      <c r="J407" s="518"/>
      <c r="K407" s="518"/>
      <c r="L407" s="518"/>
      <c r="M407" s="518"/>
      <c r="N407" s="518"/>
      <c r="O407" s="518"/>
      <c r="P407" s="518"/>
      <c r="Q407" s="518"/>
      <c r="R407" s="518"/>
      <c r="S407" s="518"/>
      <c r="T407" s="518"/>
      <c r="U407" s="518"/>
      <c r="V407" s="518"/>
      <c r="W407" s="518"/>
      <c r="X407" s="518"/>
      <c r="Y407" s="518"/>
      <c r="Z407" s="518"/>
      <c r="AA407" s="518"/>
      <c r="AB407" s="519"/>
      <c r="AC407" s="520"/>
      <c r="AD407" s="521"/>
      <c r="AE407" s="521"/>
      <c r="AF407" s="522"/>
      <c r="AG407" s="523"/>
      <c r="AH407" s="524"/>
      <c r="AI407" s="524"/>
      <c r="AJ407" s="525"/>
      <c r="AK407" s="473" t="s">
        <v>399</v>
      </c>
      <c r="AL407" s="474"/>
      <c r="AM407" s="474"/>
      <c r="AN407" s="475"/>
      <c r="AO407" s="470"/>
      <c r="AP407" s="471"/>
      <c r="AQ407" s="471"/>
      <c r="AR407" s="476"/>
    </row>
    <row r="408" spans="3:44" ht="18" customHeight="1">
      <c r="C408" s="477"/>
      <c r="D408" s="478"/>
      <c r="E408" s="479"/>
      <c r="F408" s="517"/>
      <c r="G408" s="518"/>
      <c r="H408" s="518"/>
      <c r="I408" s="518"/>
      <c r="J408" s="518"/>
      <c r="K408" s="518"/>
      <c r="L408" s="518"/>
      <c r="M408" s="518"/>
      <c r="N408" s="518"/>
      <c r="O408" s="518"/>
      <c r="P408" s="518"/>
      <c r="Q408" s="518"/>
      <c r="R408" s="518"/>
      <c r="S408" s="518"/>
      <c r="T408" s="518"/>
      <c r="U408" s="518"/>
      <c r="V408" s="518"/>
      <c r="W408" s="518"/>
      <c r="X408" s="518"/>
      <c r="Y408" s="518"/>
      <c r="Z408" s="518"/>
      <c r="AA408" s="518"/>
      <c r="AB408" s="519"/>
      <c r="AC408" s="520"/>
      <c r="AD408" s="521"/>
      <c r="AE408" s="521"/>
      <c r="AF408" s="522"/>
      <c r="AG408" s="523"/>
      <c r="AH408" s="524"/>
      <c r="AI408" s="524"/>
      <c r="AJ408" s="525"/>
      <c r="AK408" s="473"/>
      <c r="AL408" s="474"/>
      <c r="AM408" s="474"/>
      <c r="AN408" s="475"/>
      <c r="AO408" s="470"/>
      <c r="AP408" s="471"/>
      <c r="AQ408" s="471"/>
      <c r="AR408" s="476"/>
    </row>
    <row r="409" spans="3:44" ht="18" customHeight="1">
      <c r="C409" s="477"/>
      <c r="D409" s="478"/>
      <c r="E409" s="479"/>
      <c r="F409" s="517"/>
      <c r="G409" s="518"/>
      <c r="H409" s="518"/>
      <c r="I409" s="518"/>
      <c r="J409" s="518"/>
      <c r="K409" s="518"/>
      <c r="L409" s="518"/>
      <c r="M409" s="518"/>
      <c r="N409" s="518"/>
      <c r="O409" s="518"/>
      <c r="P409" s="518"/>
      <c r="Q409" s="518"/>
      <c r="R409" s="518"/>
      <c r="S409" s="518"/>
      <c r="T409" s="518"/>
      <c r="U409" s="518"/>
      <c r="V409" s="518"/>
      <c r="W409" s="518"/>
      <c r="X409" s="518"/>
      <c r="Y409" s="518"/>
      <c r="Z409" s="518"/>
      <c r="AA409" s="518"/>
      <c r="AB409" s="519"/>
      <c r="AC409" s="520"/>
      <c r="AD409" s="521"/>
      <c r="AE409" s="521"/>
      <c r="AF409" s="522"/>
      <c r="AG409" s="523"/>
      <c r="AH409" s="524"/>
      <c r="AI409" s="524"/>
      <c r="AJ409" s="525"/>
      <c r="AK409" s="473"/>
      <c r="AL409" s="474"/>
      <c r="AM409" s="474"/>
      <c r="AN409" s="475"/>
      <c r="AO409" s="470"/>
      <c r="AP409" s="471"/>
      <c r="AQ409" s="471"/>
      <c r="AR409" s="476"/>
    </row>
    <row r="410" spans="3:44" ht="18" customHeight="1">
      <c r="C410" s="448"/>
      <c r="D410" s="449"/>
      <c r="E410" s="449"/>
      <c r="F410" s="449"/>
      <c r="G410" s="449"/>
      <c r="H410" s="449"/>
      <c r="I410" s="449"/>
      <c r="J410" s="449"/>
      <c r="K410" s="449"/>
      <c r="L410" s="449"/>
      <c r="M410" s="449"/>
      <c r="N410" s="449"/>
      <c r="O410" s="449"/>
      <c r="P410" s="449"/>
      <c r="Q410" s="449"/>
      <c r="R410" s="449"/>
      <c r="S410" s="449"/>
      <c r="T410" s="449"/>
      <c r="U410" s="449"/>
      <c r="V410" s="449"/>
      <c r="W410" s="449"/>
      <c r="X410" s="449"/>
      <c r="Y410" s="450" t="s">
        <v>37</v>
      </c>
      <c r="Z410" s="450"/>
      <c r="AA410" s="450"/>
      <c r="AB410" s="450"/>
      <c r="AC410" s="450"/>
      <c r="AD410" s="450"/>
      <c r="AE410" s="450"/>
      <c r="AF410" s="450"/>
      <c r="AG410" s="450"/>
      <c r="AH410" s="450"/>
      <c r="AI410" s="450"/>
      <c r="AJ410" s="450"/>
      <c r="AK410" s="450"/>
      <c r="AL410" s="450"/>
      <c r="AM410" s="450"/>
      <c r="AN410" s="451"/>
      <c r="AO410" s="452">
        <f>SUM(AO402:AR409)</f>
        <v>18206.79</v>
      </c>
      <c r="AP410" s="453"/>
      <c r="AQ410" s="453"/>
      <c r="AR410" s="454"/>
    </row>
    <row r="412" spans="3:44" ht="18" customHeight="1">
      <c r="C412" s="507" t="s">
        <v>2</v>
      </c>
      <c r="D412" s="508"/>
      <c r="E412" s="509"/>
      <c r="F412" s="513" t="s">
        <v>38</v>
      </c>
      <c r="G412" s="508"/>
      <c r="H412" s="508"/>
      <c r="I412" s="508"/>
      <c r="J412" s="508"/>
      <c r="K412" s="508"/>
      <c r="L412" s="508"/>
      <c r="M412" s="508"/>
      <c r="N412" s="508"/>
      <c r="O412" s="508"/>
      <c r="P412" s="508"/>
      <c r="Q412" s="508"/>
      <c r="R412" s="509"/>
      <c r="S412" s="513" t="s">
        <v>39</v>
      </c>
      <c r="T412" s="508"/>
      <c r="U412" s="509"/>
      <c r="V412" s="513" t="s">
        <v>40</v>
      </c>
      <c r="W412" s="508"/>
      <c r="X412" s="509"/>
      <c r="Y412" s="513" t="s">
        <v>41</v>
      </c>
      <c r="Z412" s="508"/>
      <c r="AA412" s="508"/>
      <c r="AB412" s="508"/>
      <c r="AC412" s="508"/>
      <c r="AD412" s="509"/>
      <c r="AE412" s="513" t="s">
        <v>42</v>
      </c>
      <c r="AF412" s="508"/>
      <c r="AG412" s="509"/>
      <c r="AH412" s="513" t="s">
        <v>43</v>
      </c>
      <c r="AI412" s="508"/>
      <c r="AJ412" s="509"/>
      <c r="AK412" s="513" t="s">
        <v>35</v>
      </c>
      <c r="AL412" s="508"/>
      <c r="AM412" s="508"/>
      <c r="AN412" s="509"/>
      <c r="AO412" s="513" t="s">
        <v>36</v>
      </c>
      <c r="AP412" s="508"/>
      <c r="AQ412" s="508"/>
      <c r="AR412" s="515"/>
    </row>
    <row r="413" spans="3:44" ht="18" customHeight="1">
      <c r="C413" s="510"/>
      <c r="D413" s="511"/>
      <c r="E413" s="512"/>
      <c r="F413" s="514"/>
      <c r="G413" s="511"/>
      <c r="H413" s="511"/>
      <c r="I413" s="511"/>
      <c r="J413" s="511"/>
      <c r="K413" s="511"/>
      <c r="L413" s="511"/>
      <c r="M413" s="511"/>
      <c r="N413" s="511"/>
      <c r="O413" s="511"/>
      <c r="P413" s="511"/>
      <c r="Q413" s="511"/>
      <c r="R413" s="512"/>
      <c r="S413" s="514"/>
      <c r="T413" s="511"/>
      <c r="U413" s="512"/>
      <c r="V413" s="514"/>
      <c r="W413" s="511"/>
      <c r="X413" s="512"/>
      <c r="Y413" s="514"/>
      <c r="Z413" s="511"/>
      <c r="AA413" s="511"/>
      <c r="AB413" s="511"/>
      <c r="AC413" s="511"/>
      <c r="AD413" s="512"/>
      <c r="AE413" s="514"/>
      <c r="AF413" s="511"/>
      <c r="AG413" s="512"/>
      <c r="AH413" s="514"/>
      <c r="AI413" s="511"/>
      <c r="AJ413" s="512"/>
      <c r="AK413" s="514"/>
      <c r="AL413" s="511"/>
      <c r="AM413" s="511"/>
      <c r="AN413" s="512"/>
      <c r="AO413" s="514"/>
      <c r="AP413" s="511"/>
      <c r="AQ413" s="511"/>
      <c r="AR413" s="516"/>
    </row>
    <row r="414" spans="3:44" ht="18" customHeight="1">
      <c r="C414" s="489"/>
      <c r="D414" s="490"/>
      <c r="E414" s="491"/>
      <c r="F414" s="492"/>
      <c r="G414" s="492"/>
      <c r="H414" s="492"/>
      <c r="I414" s="492"/>
      <c r="J414" s="492"/>
      <c r="K414" s="492"/>
      <c r="L414" s="492"/>
      <c r="M414" s="492"/>
      <c r="N414" s="492"/>
      <c r="O414" s="492"/>
      <c r="P414" s="492"/>
      <c r="Q414" s="492"/>
      <c r="R414" s="492"/>
      <c r="S414" s="493"/>
      <c r="T414" s="494"/>
      <c r="U414" s="495"/>
      <c r="V414" s="493"/>
      <c r="W414" s="494"/>
      <c r="X414" s="495"/>
      <c r="Y414" s="496"/>
      <c r="Z414" s="497"/>
      <c r="AA414" s="497"/>
      <c r="AB414" s="497"/>
      <c r="AC414" s="497"/>
      <c r="AD414" s="498"/>
      <c r="AE414" s="499"/>
      <c r="AF414" s="499"/>
      <c r="AG414" s="499"/>
      <c r="AH414" s="500"/>
      <c r="AI414" s="501"/>
      <c r="AJ414" s="502"/>
      <c r="AK414" s="503"/>
      <c r="AL414" s="504"/>
      <c r="AM414" s="504"/>
      <c r="AN414" s="505"/>
      <c r="AO414" s="500"/>
      <c r="AP414" s="501"/>
      <c r="AQ414" s="501"/>
      <c r="AR414" s="506"/>
    </row>
    <row r="415" spans="3:44" ht="18" customHeight="1">
      <c r="C415" s="477"/>
      <c r="D415" s="478"/>
      <c r="E415" s="479"/>
      <c r="F415" s="480"/>
      <c r="G415" s="481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  <c r="R415" s="482"/>
      <c r="S415" s="483"/>
      <c r="T415" s="484"/>
      <c r="U415" s="485"/>
      <c r="V415" s="483"/>
      <c r="W415" s="484"/>
      <c r="X415" s="485"/>
      <c r="Y415" s="486"/>
      <c r="Z415" s="487"/>
      <c r="AA415" s="487"/>
      <c r="AB415" s="487"/>
      <c r="AC415" s="487"/>
      <c r="AD415" s="488"/>
      <c r="AE415" s="470"/>
      <c r="AF415" s="471"/>
      <c r="AG415" s="472"/>
      <c r="AH415" s="470"/>
      <c r="AI415" s="471"/>
      <c r="AJ415" s="472"/>
      <c r="AK415" s="473"/>
      <c r="AL415" s="474"/>
      <c r="AM415" s="474"/>
      <c r="AN415" s="475"/>
      <c r="AO415" s="470">
        <f t="shared" ref="AO415:AO421" si="5">ROUND(AE415*AH415*AK415,2)</f>
        <v>0</v>
      </c>
      <c r="AP415" s="471"/>
      <c r="AQ415" s="471"/>
      <c r="AR415" s="476"/>
    </row>
    <row r="416" spans="3:44" ht="18" customHeight="1">
      <c r="C416" s="477"/>
      <c r="D416" s="478"/>
      <c r="E416" s="479"/>
      <c r="F416" s="480"/>
      <c r="G416" s="481"/>
      <c r="H416" s="481"/>
      <c r="I416" s="481"/>
      <c r="J416" s="481"/>
      <c r="K416" s="481"/>
      <c r="L416" s="481"/>
      <c r="M416" s="481"/>
      <c r="N416" s="481"/>
      <c r="O416" s="481"/>
      <c r="P416" s="481"/>
      <c r="Q416" s="481"/>
      <c r="R416" s="482"/>
      <c r="S416" s="483"/>
      <c r="T416" s="484"/>
      <c r="U416" s="485"/>
      <c r="V416" s="483"/>
      <c r="W416" s="484"/>
      <c r="X416" s="485"/>
      <c r="Y416" s="486"/>
      <c r="Z416" s="487"/>
      <c r="AA416" s="487"/>
      <c r="AB416" s="487"/>
      <c r="AC416" s="487"/>
      <c r="AD416" s="488"/>
      <c r="AE416" s="470"/>
      <c r="AF416" s="471"/>
      <c r="AG416" s="472"/>
      <c r="AH416" s="470"/>
      <c r="AI416" s="471"/>
      <c r="AJ416" s="472"/>
      <c r="AK416" s="473"/>
      <c r="AL416" s="474"/>
      <c r="AM416" s="474"/>
      <c r="AN416" s="475"/>
      <c r="AO416" s="470">
        <f t="shared" si="5"/>
        <v>0</v>
      </c>
      <c r="AP416" s="471"/>
      <c r="AQ416" s="471"/>
      <c r="AR416" s="476"/>
    </row>
    <row r="417" spans="1:44" ht="18" customHeight="1">
      <c r="C417" s="477"/>
      <c r="D417" s="478"/>
      <c r="E417" s="479"/>
      <c r="F417" s="480"/>
      <c r="G417" s="481"/>
      <c r="H417" s="481"/>
      <c r="I417" s="481"/>
      <c r="J417" s="481"/>
      <c r="K417" s="481"/>
      <c r="L417" s="481"/>
      <c r="M417" s="481"/>
      <c r="N417" s="481"/>
      <c r="O417" s="481"/>
      <c r="P417" s="481"/>
      <c r="Q417" s="481"/>
      <c r="R417" s="482"/>
      <c r="S417" s="483"/>
      <c r="T417" s="484"/>
      <c r="U417" s="485"/>
      <c r="V417" s="483"/>
      <c r="W417" s="484"/>
      <c r="X417" s="485"/>
      <c r="Y417" s="486"/>
      <c r="Z417" s="487"/>
      <c r="AA417" s="487"/>
      <c r="AB417" s="487"/>
      <c r="AC417" s="487"/>
      <c r="AD417" s="488"/>
      <c r="AE417" s="470"/>
      <c r="AF417" s="471"/>
      <c r="AG417" s="472"/>
      <c r="AH417" s="470"/>
      <c r="AI417" s="471"/>
      <c r="AJ417" s="472"/>
      <c r="AK417" s="473"/>
      <c r="AL417" s="474"/>
      <c r="AM417" s="474"/>
      <c r="AN417" s="475"/>
      <c r="AO417" s="470">
        <f t="shared" si="5"/>
        <v>0</v>
      </c>
      <c r="AP417" s="471"/>
      <c r="AQ417" s="471"/>
      <c r="AR417" s="476"/>
    </row>
    <row r="418" spans="1:44" ht="18" customHeight="1">
      <c r="C418" s="477"/>
      <c r="D418" s="478"/>
      <c r="E418" s="479"/>
      <c r="F418" s="480"/>
      <c r="G418" s="481"/>
      <c r="H418" s="481"/>
      <c r="I418" s="481"/>
      <c r="J418" s="481"/>
      <c r="K418" s="481"/>
      <c r="L418" s="481"/>
      <c r="M418" s="481"/>
      <c r="N418" s="481"/>
      <c r="O418" s="481"/>
      <c r="P418" s="481"/>
      <c r="Q418" s="481"/>
      <c r="R418" s="482"/>
      <c r="S418" s="483"/>
      <c r="T418" s="484"/>
      <c r="U418" s="485"/>
      <c r="V418" s="483"/>
      <c r="W418" s="484"/>
      <c r="X418" s="485"/>
      <c r="Y418" s="486"/>
      <c r="Z418" s="487"/>
      <c r="AA418" s="487"/>
      <c r="AB418" s="487"/>
      <c r="AC418" s="487"/>
      <c r="AD418" s="488"/>
      <c r="AE418" s="470"/>
      <c r="AF418" s="471"/>
      <c r="AG418" s="472"/>
      <c r="AH418" s="470"/>
      <c r="AI418" s="471"/>
      <c r="AJ418" s="472"/>
      <c r="AK418" s="473"/>
      <c r="AL418" s="474"/>
      <c r="AM418" s="474"/>
      <c r="AN418" s="475"/>
      <c r="AO418" s="470">
        <f t="shared" si="5"/>
        <v>0</v>
      </c>
      <c r="AP418" s="471"/>
      <c r="AQ418" s="471"/>
      <c r="AR418" s="476"/>
    </row>
    <row r="419" spans="1:44" ht="18" customHeight="1">
      <c r="C419" s="477"/>
      <c r="D419" s="478"/>
      <c r="E419" s="479"/>
      <c r="F419" s="480"/>
      <c r="G419" s="481"/>
      <c r="H419" s="481"/>
      <c r="I419" s="481"/>
      <c r="J419" s="481"/>
      <c r="K419" s="481"/>
      <c r="L419" s="481"/>
      <c r="M419" s="481"/>
      <c r="N419" s="481"/>
      <c r="O419" s="481"/>
      <c r="P419" s="481"/>
      <c r="Q419" s="481"/>
      <c r="R419" s="482"/>
      <c r="S419" s="483"/>
      <c r="T419" s="484"/>
      <c r="U419" s="485"/>
      <c r="V419" s="483"/>
      <c r="W419" s="484"/>
      <c r="X419" s="485"/>
      <c r="Y419" s="486"/>
      <c r="Z419" s="487"/>
      <c r="AA419" s="487"/>
      <c r="AB419" s="487"/>
      <c r="AC419" s="487"/>
      <c r="AD419" s="488"/>
      <c r="AE419" s="470"/>
      <c r="AF419" s="471"/>
      <c r="AG419" s="472"/>
      <c r="AH419" s="470"/>
      <c r="AI419" s="471"/>
      <c r="AJ419" s="472"/>
      <c r="AK419" s="473"/>
      <c r="AL419" s="474"/>
      <c r="AM419" s="474"/>
      <c r="AN419" s="475"/>
      <c r="AO419" s="470">
        <f t="shared" si="5"/>
        <v>0</v>
      </c>
      <c r="AP419" s="471"/>
      <c r="AQ419" s="471"/>
      <c r="AR419" s="476"/>
    </row>
    <row r="420" spans="1:44" ht="18" customHeight="1">
      <c r="C420" s="477"/>
      <c r="D420" s="478"/>
      <c r="E420" s="479"/>
      <c r="F420" s="480"/>
      <c r="G420" s="481"/>
      <c r="H420" s="481"/>
      <c r="I420" s="481"/>
      <c r="J420" s="481"/>
      <c r="K420" s="481"/>
      <c r="L420" s="481"/>
      <c r="M420" s="481"/>
      <c r="N420" s="481"/>
      <c r="O420" s="481"/>
      <c r="P420" s="481"/>
      <c r="Q420" s="481"/>
      <c r="R420" s="482"/>
      <c r="S420" s="483"/>
      <c r="T420" s="484"/>
      <c r="U420" s="485"/>
      <c r="V420" s="483"/>
      <c r="W420" s="484"/>
      <c r="X420" s="485"/>
      <c r="Y420" s="486"/>
      <c r="Z420" s="487"/>
      <c r="AA420" s="487"/>
      <c r="AB420" s="487"/>
      <c r="AC420" s="487"/>
      <c r="AD420" s="488"/>
      <c r="AE420" s="470"/>
      <c r="AF420" s="471"/>
      <c r="AG420" s="472"/>
      <c r="AH420" s="470"/>
      <c r="AI420" s="471"/>
      <c r="AJ420" s="472"/>
      <c r="AK420" s="473"/>
      <c r="AL420" s="474"/>
      <c r="AM420" s="474"/>
      <c r="AN420" s="475"/>
      <c r="AO420" s="470">
        <f t="shared" si="5"/>
        <v>0</v>
      </c>
      <c r="AP420" s="471"/>
      <c r="AQ420" s="471"/>
      <c r="AR420" s="476"/>
    </row>
    <row r="421" spans="1:44" ht="18" customHeight="1">
      <c r="C421" s="477"/>
      <c r="D421" s="478"/>
      <c r="E421" s="479"/>
      <c r="F421" s="480"/>
      <c r="G421" s="481"/>
      <c r="H421" s="481"/>
      <c r="I421" s="481"/>
      <c r="J421" s="481"/>
      <c r="K421" s="481"/>
      <c r="L421" s="481"/>
      <c r="M421" s="481"/>
      <c r="N421" s="481"/>
      <c r="O421" s="481"/>
      <c r="P421" s="481"/>
      <c r="Q421" s="481"/>
      <c r="R421" s="482"/>
      <c r="S421" s="483"/>
      <c r="T421" s="484"/>
      <c r="U421" s="485"/>
      <c r="V421" s="483"/>
      <c r="W421" s="484"/>
      <c r="X421" s="485"/>
      <c r="Y421" s="486"/>
      <c r="Z421" s="487"/>
      <c r="AA421" s="487"/>
      <c r="AB421" s="487"/>
      <c r="AC421" s="487"/>
      <c r="AD421" s="488"/>
      <c r="AE421" s="470"/>
      <c r="AF421" s="471"/>
      <c r="AG421" s="472"/>
      <c r="AH421" s="470"/>
      <c r="AI421" s="471"/>
      <c r="AJ421" s="472"/>
      <c r="AK421" s="473"/>
      <c r="AL421" s="474"/>
      <c r="AM421" s="474"/>
      <c r="AN421" s="475"/>
      <c r="AO421" s="470">
        <f t="shared" si="5"/>
        <v>0</v>
      </c>
      <c r="AP421" s="471"/>
      <c r="AQ421" s="471"/>
      <c r="AR421" s="476"/>
    </row>
    <row r="422" spans="1:44" ht="18" customHeight="1">
      <c r="C422" s="448"/>
      <c r="D422" s="449"/>
      <c r="E422" s="449"/>
      <c r="F422" s="449"/>
      <c r="G422" s="449"/>
      <c r="H422" s="449"/>
      <c r="I422" s="449"/>
      <c r="J422" s="449"/>
      <c r="K422" s="449"/>
      <c r="L422" s="449"/>
      <c r="M422" s="449"/>
      <c r="N422" s="449"/>
      <c r="O422" s="449"/>
      <c r="P422" s="449"/>
      <c r="Q422" s="449"/>
      <c r="R422" s="449"/>
      <c r="S422" s="449"/>
      <c r="T422" s="449"/>
      <c r="U422" s="449"/>
      <c r="V422" s="449"/>
      <c r="W422" s="449"/>
      <c r="X422" s="449"/>
      <c r="Y422" s="450" t="s">
        <v>44</v>
      </c>
      <c r="Z422" s="450"/>
      <c r="AA422" s="450"/>
      <c r="AB422" s="450"/>
      <c r="AC422" s="450"/>
      <c r="AD422" s="450"/>
      <c r="AE422" s="450"/>
      <c r="AF422" s="450"/>
      <c r="AG422" s="450"/>
      <c r="AH422" s="450"/>
      <c r="AI422" s="450"/>
      <c r="AJ422" s="450"/>
      <c r="AK422" s="450"/>
      <c r="AL422" s="450"/>
      <c r="AM422" s="450"/>
      <c r="AN422" s="451"/>
      <c r="AO422" s="452">
        <f>SUM(AO414:AR421)</f>
        <v>0</v>
      </c>
      <c r="AP422" s="453"/>
      <c r="AQ422" s="453"/>
      <c r="AR422" s="454"/>
    </row>
    <row r="424" spans="1:44" ht="18" customHeight="1">
      <c r="C424" s="455"/>
      <c r="D424" s="455"/>
      <c r="E424" s="455"/>
      <c r="F424" s="455"/>
      <c r="G424" s="455"/>
      <c r="H424" s="455"/>
      <c r="I424" s="455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6"/>
      <c r="Y424" s="457" t="s">
        <v>45</v>
      </c>
      <c r="Z424" s="458"/>
      <c r="AA424" s="458"/>
      <c r="AB424" s="458"/>
      <c r="AC424" s="458"/>
      <c r="AD424" s="458"/>
      <c r="AE424" s="458"/>
      <c r="AF424" s="458"/>
      <c r="AG424" s="458"/>
      <c r="AH424" s="458"/>
      <c r="AI424" s="458"/>
      <c r="AJ424" s="458"/>
      <c r="AK424" s="458"/>
      <c r="AL424" s="458"/>
      <c r="AM424" s="458"/>
      <c r="AN424" s="459"/>
      <c r="AO424" s="460">
        <f>AO398+AO410+AO422</f>
        <v>21185.9</v>
      </c>
      <c r="AP424" s="461"/>
      <c r="AQ424" s="461"/>
      <c r="AR424" s="462"/>
    </row>
    <row r="425" spans="1:44" ht="18" customHeight="1">
      <c r="C425" s="455"/>
      <c r="D425" s="455"/>
      <c r="E425" s="455"/>
      <c r="F425" s="455"/>
      <c r="G425" s="455"/>
      <c r="H425" s="455"/>
      <c r="I425" s="455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6"/>
      <c r="Y425" s="463" t="s">
        <v>46</v>
      </c>
      <c r="Z425" s="464"/>
      <c r="AA425" s="464"/>
      <c r="AB425" s="464"/>
      <c r="AC425" s="464"/>
      <c r="AD425" s="464"/>
      <c r="AE425" s="464"/>
      <c r="AF425" s="464"/>
      <c r="AG425" s="464"/>
      <c r="AH425" s="465">
        <v>0.2031</v>
      </c>
      <c r="AI425" s="465"/>
      <c r="AJ425" s="465"/>
      <c r="AK425" s="465"/>
      <c r="AL425" s="465"/>
      <c r="AM425" s="465"/>
      <c r="AN425" s="466"/>
      <c r="AO425" s="467">
        <f>ROUND(AO424*AH425,2)</f>
        <v>4302.8599999999997</v>
      </c>
      <c r="AP425" s="468"/>
      <c r="AQ425" s="468"/>
      <c r="AR425" s="469"/>
    </row>
    <row r="426" spans="1:44" ht="18" customHeight="1">
      <c r="A426" s="437" t="s">
        <v>400</v>
      </c>
      <c r="B426" s="437"/>
      <c r="C426" s="455"/>
      <c r="D426" s="455"/>
      <c r="E426" s="455"/>
      <c r="F426" s="455"/>
      <c r="G426" s="455"/>
      <c r="H426" s="455"/>
      <c r="I426" s="455"/>
      <c r="J426" s="455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6"/>
      <c r="Y426" s="438" t="s">
        <v>47</v>
      </c>
      <c r="Z426" s="439"/>
      <c r="AA426" s="439"/>
      <c r="AB426" s="439"/>
      <c r="AC426" s="439"/>
      <c r="AD426" s="439"/>
      <c r="AE426" s="439"/>
      <c r="AF426" s="439"/>
      <c r="AG426" s="439"/>
      <c r="AH426" s="439"/>
      <c r="AI426" s="439"/>
      <c r="AJ426" s="439"/>
      <c r="AK426" s="439"/>
      <c r="AL426" s="439"/>
      <c r="AM426" s="439"/>
      <c r="AN426" s="440"/>
      <c r="AO426" s="441">
        <f>SUM(AO424:AR425)</f>
        <v>25488.760000000002</v>
      </c>
      <c r="AP426" s="442"/>
      <c r="AQ426" s="442"/>
      <c r="AR426" s="443"/>
    </row>
    <row r="428" spans="1:44" ht="18" customHeight="1">
      <c r="C428" s="444" t="s">
        <v>48</v>
      </c>
      <c r="D428" s="445"/>
      <c r="E428" s="445"/>
      <c r="F428" s="445"/>
      <c r="G428" s="445"/>
      <c r="H428" s="445"/>
      <c r="I428" s="446"/>
      <c r="J428" s="446"/>
      <c r="K428" s="446"/>
      <c r="L428" s="446"/>
      <c r="M428" s="446"/>
      <c r="N428" s="446"/>
      <c r="O428" s="446"/>
      <c r="P428" s="446"/>
      <c r="Q428" s="446"/>
      <c r="R428" s="446"/>
      <c r="S428" s="446"/>
      <c r="T428" s="446"/>
      <c r="U428" s="446"/>
      <c r="V428" s="446"/>
      <c r="W428" s="446"/>
      <c r="X428" s="446"/>
      <c r="Y428" s="446"/>
      <c r="Z428" s="446"/>
      <c r="AA428" s="446"/>
      <c r="AB428" s="446"/>
      <c r="AC428" s="446"/>
      <c r="AD428" s="446"/>
      <c r="AE428" s="446"/>
      <c r="AF428" s="446"/>
      <c r="AG428" s="446"/>
      <c r="AH428" s="446"/>
      <c r="AI428" s="446"/>
      <c r="AJ428" s="446"/>
      <c r="AK428" s="446"/>
      <c r="AL428" s="446"/>
      <c r="AM428" s="446"/>
      <c r="AN428" s="446"/>
      <c r="AO428" s="446"/>
      <c r="AP428" s="446"/>
      <c r="AQ428" s="446"/>
      <c r="AR428" s="447"/>
    </row>
    <row r="429" spans="1:44" ht="18" customHeight="1">
      <c r="C429" s="433"/>
      <c r="D429" s="434"/>
      <c r="E429" s="434"/>
      <c r="F429" s="434"/>
      <c r="G429" s="434"/>
      <c r="H429" s="434"/>
      <c r="I429" s="435"/>
      <c r="J429" s="435"/>
      <c r="K429" s="435"/>
      <c r="L429" s="435"/>
      <c r="M429" s="435"/>
      <c r="N429" s="435"/>
      <c r="O429" s="435"/>
      <c r="P429" s="435"/>
      <c r="Q429" s="435"/>
      <c r="R429" s="435"/>
      <c r="S429" s="435"/>
      <c r="T429" s="435"/>
      <c r="U429" s="435"/>
      <c r="V429" s="435"/>
      <c r="W429" s="435"/>
      <c r="X429" s="435"/>
      <c r="Y429" s="435"/>
      <c r="Z429" s="435"/>
      <c r="AA429" s="435"/>
      <c r="AB429" s="435"/>
      <c r="AC429" s="435"/>
      <c r="AD429" s="435"/>
      <c r="AE429" s="435"/>
      <c r="AF429" s="435"/>
      <c r="AG429" s="435"/>
      <c r="AH429" s="435"/>
      <c r="AI429" s="435"/>
      <c r="AJ429" s="435"/>
      <c r="AK429" s="435"/>
      <c r="AL429" s="435"/>
      <c r="AM429" s="435"/>
      <c r="AN429" s="435"/>
      <c r="AO429" s="435"/>
      <c r="AP429" s="435"/>
      <c r="AQ429" s="435"/>
      <c r="AR429" s="436"/>
    </row>
    <row r="430" spans="1:44" ht="18" customHeight="1">
      <c r="C430" s="433"/>
      <c r="D430" s="434"/>
      <c r="E430" s="434"/>
      <c r="F430" s="434"/>
      <c r="G430" s="434"/>
      <c r="H430" s="434"/>
      <c r="I430" s="435"/>
      <c r="J430" s="435"/>
      <c r="K430" s="435"/>
      <c r="L430" s="435"/>
      <c r="M430" s="435"/>
      <c r="N430" s="435"/>
      <c r="O430" s="435"/>
      <c r="P430" s="435"/>
      <c r="Q430" s="435"/>
      <c r="R430" s="435"/>
      <c r="S430" s="435"/>
      <c r="T430" s="435"/>
      <c r="U430" s="435"/>
      <c r="V430" s="435"/>
      <c r="W430" s="435"/>
      <c r="X430" s="435"/>
      <c r="Y430" s="435"/>
      <c r="Z430" s="435"/>
      <c r="AA430" s="435"/>
      <c r="AB430" s="435"/>
      <c r="AC430" s="435"/>
      <c r="AD430" s="435"/>
      <c r="AE430" s="435"/>
      <c r="AF430" s="435"/>
      <c r="AG430" s="435"/>
      <c r="AH430" s="435"/>
      <c r="AI430" s="435"/>
      <c r="AJ430" s="435"/>
      <c r="AK430" s="435"/>
      <c r="AL430" s="435"/>
      <c r="AM430" s="435"/>
      <c r="AN430" s="435"/>
      <c r="AO430" s="435"/>
      <c r="AP430" s="435"/>
      <c r="AQ430" s="435"/>
      <c r="AR430" s="436"/>
    </row>
    <row r="431" spans="1:44" ht="18" customHeight="1">
      <c r="C431" s="433"/>
      <c r="D431" s="434"/>
      <c r="E431" s="434"/>
      <c r="F431" s="434"/>
      <c r="G431" s="434"/>
      <c r="H431" s="434"/>
      <c r="I431" s="435"/>
      <c r="J431" s="435"/>
      <c r="K431" s="435"/>
      <c r="L431" s="435"/>
      <c r="M431" s="435"/>
      <c r="N431" s="435"/>
      <c r="O431" s="435"/>
      <c r="P431" s="435"/>
      <c r="Q431" s="435"/>
      <c r="R431" s="435"/>
      <c r="S431" s="435"/>
      <c r="T431" s="435"/>
      <c r="U431" s="435"/>
      <c r="V431" s="435"/>
      <c r="W431" s="435"/>
      <c r="X431" s="435"/>
      <c r="Y431" s="435"/>
      <c r="Z431" s="435"/>
      <c r="AA431" s="435"/>
      <c r="AB431" s="435"/>
      <c r="AC431" s="435"/>
      <c r="AD431" s="435"/>
      <c r="AE431" s="435"/>
      <c r="AF431" s="435"/>
      <c r="AG431" s="435"/>
      <c r="AH431" s="435"/>
      <c r="AI431" s="435"/>
      <c r="AJ431" s="435"/>
      <c r="AK431" s="435"/>
      <c r="AL431" s="435"/>
      <c r="AM431" s="435"/>
      <c r="AN431" s="435"/>
      <c r="AO431" s="435"/>
      <c r="AP431" s="435"/>
      <c r="AQ431" s="435"/>
      <c r="AR431" s="436"/>
    </row>
    <row r="432" spans="1:44" ht="18" customHeight="1">
      <c r="C432" s="433"/>
      <c r="D432" s="434"/>
      <c r="E432" s="434"/>
      <c r="F432" s="434"/>
      <c r="G432" s="434"/>
      <c r="H432" s="434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5"/>
      <c r="Z432" s="435"/>
      <c r="AA432" s="435"/>
      <c r="AB432" s="435"/>
      <c r="AC432" s="435"/>
      <c r="AD432" s="435"/>
      <c r="AE432" s="435"/>
      <c r="AF432" s="435"/>
      <c r="AG432" s="435"/>
      <c r="AH432" s="435"/>
      <c r="AI432" s="435"/>
      <c r="AJ432" s="435"/>
      <c r="AK432" s="435"/>
      <c r="AL432" s="435"/>
      <c r="AM432" s="435"/>
      <c r="AN432" s="435"/>
      <c r="AO432" s="435"/>
      <c r="AP432" s="435"/>
      <c r="AQ432" s="435"/>
      <c r="AR432" s="436"/>
    </row>
    <row r="433" spans="3:44" ht="18" customHeight="1">
      <c r="C433" s="409"/>
      <c r="D433" s="410"/>
      <c r="E433" s="410"/>
      <c r="F433" s="410"/>
      <c r="G433" s="410"/>
      <c r="H433" s="410"/>
      <c r="I433" s="411"/>
      <c r="J433" s="411"/>
      <c r="K433" s="411"/>
      <c r="L433" s="411"/>
      <c r="M433" s="411"/>
      <c r="N433" s="411"/>
      <c r="O433" s="411"/>
      <c r="P433" s="411"/>
      <c r="Q433" s="411"/>
      <c r="R433" s="411"/>
      <c r="S433" s="411"/>
      <c r="T433" s="411"/>
      <c r="U433" s="411"/>
      <c r="V433" s="411"/>
      <c r="W433" s="411"/>
      <c r="X433" s="411"/>
      <c r="Y433" s="411"/>
      <c r="Z433" s="411"/>
      <c r="AA433" s="411"/>
      <c r="AB433" s="411"/>
      <c r="AC433" s="411"/>
      <c r="AD433" s="411"/>
      <c r="AE433" s="411"/>
      <c r="AF433" s="411"/>
      <c r="AG433" s="411"/>
      <c r="AH433" s="411"/>
      <c r="AI433" s="411"/>
      <c r="AJ433" s="411"/>
      <c r="AK433" s="411"/>
      <c r="AL433" s="411"/>
      <c r="AM433" s="411"/>
      <c r="AN433" s="411"/>
      <c r="AO433" s="411"/>
      <c r="AP433" s="411"/>
      <c r="AQ433" s="411"/>
      <c r="AR433" s="412"/>
    </row>
    <row r="435" spans="3:44" ht="18" customHeight="1">
      <c r="C435" s="413" t="s">
        <v>49</v>
      </c>
      <c r="D435" s="414"/>
      <c r="E435" s="414"/>
      <c r="F435" s="414"/>
      <c r="G435" s="414"/>
      <c r="H435" s="414"/>
      <c r="I435" s="414"/>
      <c r="J435" s="414"/>
      <c r="K435" s="414"/>
      <c r="L435" s="414"/>
      <c r="M435" s="414"/>
      <c r="N435" s="414"/>
      <c r="O435" s="414"/>
      <c r="P435" s="414"/>
      <c r="Q435" s="414"/>
      <c r="R435" s="414"/>
      <c r="S435" s="414"/>
      <c r="T435" s="414"/>
      <c r="U435" s="414"/>
      <c r="V435" s="414"/>
      <c r="W435" s="414"/>
      <c r="X435" s="414"/>
      <c r="Y435" s="414"/>
      <c r="Z435" s="414"/>
      <c r="AA435" s="415"/>
      <c r="AB435" s="416" t="str">
        <f>[6]C.UNIT.SERV.!$E$5</f>
        <v>DATA-BASE:      MAIO/2011/PR</v>
      </c>
      <c r="AC435" s="417"/>
      <c r="AD435" s="417"/>
      <c r="AE435" s="417"/>
      <c r="AF435" s="417"/>
      <c r="AG435" s="417"/>
      <c r="AH435" s="417"/>
      <c r="AI435" s="418"/>
      <c r="AJ435" s="416"/>
      <c r="AK435" s="417"/>
      <c r="AL435" s="417"/>
      <c r="AM435" s="417"/>
      <c r="AN435" s="417"/>
      <c r="AO435" s="417"/>
      <c r="AP435" s="417"/>
      <c r="AQ435" s="417"/>
      <c r="AR435" s="425"/>
    </row>
    <row r="436" spans="3:44" ht="18" customHeight="1">
      <c r="C436" s="428" t="s">
        <v>50</v>
      </c>
      <c r="D436" s="429"/>
      <c r="E436" s="429"/>
      <c r="F436" s="429"/>
      <c r="G436" s="429" t="s">
        <v>114</v>
      </c>
      <c r="H436" s="429"/>
      <c r="I436" s="429"/>
      <c r="J436" s="429"/>
      <c r="K436" s="429"/>
      <c r="L436" s="429"/>
      <c r="M436" s="429"/>
      <c r="N436" s="429"/>
      <c r="O436" s="429"/>
      <c r="P436" s="429"/>
      <c r="Q436" s="429"/>
      <c r="R436" s="429"/>
      <c r="S436" s="429"/>
      <c r="T436" s="429"/>
      <c r="U436" s="429"/>
      <c r="V436" s="429"/>
      <c r="W436" s="429"/>
      <c r="X436" s="429"/>
      <c r="Y436" s="429"/>
      <c r="Z436" s="429"/>
      <c r="AA436" s="430"/>
      <c r="AB436" s="419"/>
      <c r="AC436" s="420"/>
      <c r="AD436" s="420"/>
      <c r="AE436" s="420"/>
      <c r="AF436" s="420"/>
      <c r="AG436" s="420"/>
      <c r="AH436" s="420"/>
      <c r="AI436" s="421"/>
      <c r="AJ436" s="419"/>
      <c r="AK436" s="420"/>
      <c r="AL436" s="420"/>
      <c r="AM436" s="420"/>
      <c r="AN436" s="420"/>
      <c r="AO436" s="420"/>
      <c r="AP436" s="420"/>
      <c r="AQ436" s="420"/>
      <c r="AR436" s="426"/>
    </row>
    <row r="437" spans="3:44" ht="18" customHeight="1">
      <c r="C437" s="428" t="s">
        <v>51</v>
      </c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29"/>
      <c r="Q437" s="429"/>
      <c r="R437" s="429"/>
      <c r="S437" s="429"/>
      <c r="T437" s="429"/>
      <c r="U437" s="429"/>
      <c r="V437" s="429"/>
      <c r="W437" s="429"/>
      <c r="X437" s="429"/>
      <c r="Y437" s="429"/>
      <c r="Z437" s="429"/>
      <c r="AA437" s="430"/>
      <c r="AB437" s="419"/>
      <c r="AC437" s="420"/>
      <c r="AD437" s="420"/>
      <c r="AE437" s="420"/>
      <c r="AF437" s="420"/>
      <c r="AG437" s="420"/>
      <c r="AH437" s="420"/>
      <c r="AI437" s="421"/>
      <c r="AJ437" s="419"/>
      <c r="AK437" s="420"/>
      <c r="AL437" s="420"/>
      <c r="AM437" s="420"/>
      <c r="AN437" s="420"/>
      <c r="AO437" s="420"/>
      <c r="AP437" s="420"/>
      <c r="AQ437" s="420"/>
      <c r="AR437" s="426"/>
    </row>
    <row r="438" spans="3:44" ht="18" customHeight="1">
      <c r="C438" s="431"/>
      <c r="D438" s="432"/>
      <c r="E438" s="432"/>
      <c r="F438" s="432"/>
      <c r="G438" s="432"/>
      <c r="H438" s="432"/>
      <c r="I438" s="432"/>
      <c r="J438" s="432"/>
      <c r="K438" s="432"/>
      <c r="L438" s="432"/>
      <c r="M438" s="432"/>
      <c r="N438" s="432"/>
      <c r="O438" s="432"/>
      <c r="P438" s="432"/>
      <c r="Q438" s="432"/>
      <c r="R438" s="432"/>
      <c r="S438" s="432"/>
      <c r="T438" s="432"/>
      <c r="U438" s="432"/>
      <c r="V438" s="432"/>
      <c r="W438" s="432"/>
      <c r="X438" s="432"/>
      <c r="Y438" s="432"/>
      <c r="Z438" s="432"/>
      <c r="AA438" s="432"/>
      <c r="AB438" s="422"/>
      <c r="AC438" s="423"/>
      <c r="AD438" s="423"/>
      <c r="AE438" s="423"/>
      <c r="AF438" s="423"/>
      <c r="AG438" s="423"/>
      <c r="AH438" s="423"/>
      <c r="AI438" s="424"/>
      <c r="AJ438" s="422"/>
      <c r="AK438" s="423"/>
      <c r="AL438" s="423"/>
      <c r="AM438" s="423"/>
      <c r="AN438" s="423"/>
      <c r="AO438" s="423"/>
      <c r="AP438" s="423"/>
      <c r="AQ438" s="423"/>
      <c r="AR438" s="427"/>
    </row>
  </sheetData>
  <mergeCells count="2057">
    <mergeCell ref="C438:AA438"/>
    <mergeCell ref="AC431:AR431"/>
    <mergeCell ref="C432:H432"/>
    <mergeCell ref="I432:J432"/>
    <mergeCell ref="K432:Z432"/>
    <mergeCell ref="AA432:AB432"/>
    <mergeCell ref="AC432:AR432"/>
    <mergeCell ref="C433:H433"/>
    <mergeCell ref="I433:J433"/>
    <mergeCell ref="K433:Z433"/>
    <mergeCell ref="AA433:AB433"/>
    <mergeCell ref="AC433:AR433"/>
    <mergeCell ref="C435:F435"/>
    <mergeCell ref="G435:AA435"/>
    <mergeCell ref="AB435:AI438"/>
    <mergeCell ref="AJ435:AR438"/>
    <mergeCell ref="C436:F436"/>
    <mergeCell ref="AC429:AR429"/>
    <mergeCell ref="C430:H430"/>
    <mergeCell ref="I430:J430"/>
    <mergeCell ref="K430:Z430"/>
    <mergeCell ref="AA430:AB430"/>
    <mergeCell ref="AC430:AR430"/>
    <mergeCell ref="C431:H431"/>
    <mergeCell ref="I431:J431"/>
    <mergeCell ref="K431:Z431"/>
    <mergeCell ref="AA431:AB431"/>
    <mergeCell ref="C429:H429"/>
    <mergeCell ref="I429:J429"/>
    <mergeCell ref="K429:Z429"/>
    <mergeCell ref="AA429:AB429"/>
    <mergeCell ref="G436:AA436"/>
    <mergeCell ref="C437:F437"/>
    <mergeCell ref="G437:AA437"/>
    <mergeCell ref="C422:X422"/>
    <mergeCell ref="Y422:AN422"/>
    <mergeCell ref="AO422:AR422"/>
    <mergeCell ref="C424:X426"/>
    <mergeCell ref="Y424:AN424"/>
    <mergeCell ref="AO424:AR424"/>
    <mergeCell ref="Y425:AG425"/>
    <mergeCell ref="AH425:AN425"/>
    <mergeCell ref="AO425:AR425"/>
    <mergeCell ref="A426:B426"/>
    <mergeCell ref="Y426:AN426"/>
    <mergeCell ref="AO426:AR426"/>
    <mergeCell ref="C428:H428"/>
    <mergeCell ref="I428:J428"/>
    <mergeCell ref="K428:Z428"/>
    <mergeCell ref="AA428:AB428"/>
    <mergeCell ref="AC428:AR428"/>
    <mergeCell ref="C420:E420"/>
    <mergeCell ref="F420:R420"/>
    <mergeCell ref="S420:U420"/>
    <mergeCell ref="V420:X420"/>
    <mergeCell ref="Y420:AD420"/>
    <mergeCell ref="AE420:AG420"/>
    <mergeCell ref="AH420:AJ420"/>
    <mergeCell ref="AK420:AN420"/>
    <mergeCell ref="AO420:AR420"/>
    <mergeCell ref="C421:E421"/>
    <mergeCell ref="F421:R421"/>
    <mergeCell ref="S421:U421"/>
    <mergeCell ref="V421:X421"/>
    <mergeCell ref="Y421:AD421"/>
    <mergeCell ref="AE421:AG421"/>
    <mergeCell ref="AH421:AJ421"/>
    <mergeCell ref="AK421:AN421"/>
    <mergeCell ref="AO421:AR421"/>
    <mergeCell ref="C418:E418"/>
    <mergeCell ref="F418:R418"/>
    <mergeCell ref="S418:U418"/>
    <mergeCell ref="V418:X418"/>
    <mergeCell ref="Y418:AD418"/>
    <mergeCell ref="AE418:AG418"/>
    <mergeCell ref="AH418:AJ418"/>
    <mergeCell ref="AK418:AN418"/>
    <mergeCell ref="AO418:AR418"/>
    <mergeCell ref="C419:E419"/>
    <mergeCell ref="F419:R419"/>
    <mergeCell ref="S419:U419"/>
    <mergeCell ref="V419:X419"/>
    <mergeCell ref="Y419:AD419"/>
    <mergeCell ref="AE419:AG419"/>
    <mergeCell ref="AH419:AJ419"/>
    <mergeCell ref="AK419:AN419"/>
    <mergeCell ref="AO419:AR419"/>
    <mergeCell ref="C416:E416"/>
    <mergeCell ref="F416:R416"/>
    <mergeCell ref="S416:U416"/>
    <mergeCell ref="V416:X416"/>
    <mergeCell ref="Y416:AD416"/>
    <mergeCell ref="AE416:AG416"/>
    <mergeCell ref="AH416:AJ416"/>
    <mergeCell ref="AK416:AN416"/>
    <mergeCell ref="AO416:AR416"/>
    <mergeCell ref="C417:E417"/>
    <mergeCell ref="F417:R417"/>
    <mergeCell ref="S417:U417"/>
    <mergeCell ref="V417:X417"/>
    <mergeCell ref="Y417:AD417"/>
    <mergeCell ref="AE417:AG417"/>
    <mergeCell ref="AH417:AJ417"/>
    <mergeCell ref="AK417:AN417"/>
    <mergeCell ref="AO417:AR417"/>
    <mergeCell ref="C414:E414"/>
    <mergeCell ref="F414:R414"/>
    <mergeCell ref="S414:U414"/>
    <mergeCell ref="V414:X414"/>
    <mergeCell ref="Y414:AD414"/>
    <mergeCell ref="AE414:AG414"/>
    <mergeCell ref="AH414:AJ414"/>
    <mergeCell ref="AK414:AN414"/>
    <mergeCell ref="AO414:AR414"/>
    <mergeCell ref="C415:E415"/>
    <mergeCell ref="F415:R415"/>
    <mergeCell ref="S415:U415"/>
    <mergeCell ref="V415:X415"/>
    <mergeCell ref="Y415:AD415"/>
    <mergeCell ref="AE415:AG415"/>
    <mergeCell ref="AH415:AJ415"/>
    <mergeCell ref="AK415:AN415"/>
    <mergeCell ref="AO415:AR415"/>
    <mergeCell ref="C408:E408"/>
    <mergeCell ref="F408:AB408"/>
    <mergeCell ref="AC408:AF408"/>
    <mergeCell ref="AG408:AJ408"/>
    <mergeCell ref="AK408:AN408"/>
    <mergeCell ref="AO408:AR408"/>
    <mergeCell ref="C409:E409"/>
    <mergeCell ref="F409:AB409"/>
    <mergeCell ref="AC409:AF409"/>
    <mergeCell ref="AG409:AJ409"/>
    <mergeCell ref="AK409:AN409"/>
    <mergeCell ref="AO409:AR409"/>
    <mergeCell ref="C410:X410"/>
    <mergeCell ref="Y410:AN410"/>
    <mergeCell ref="AO410:AR410"/>
    <mergeCell ref="C412:E413"/>
    <mergeCell ref="F412:R413"/>
    <mergeCell ref="S412:U413"/>
    <mergeCell ref="V412:X413"/>
    <mergeCell ref="Y412:AD413"/>
    <mergeCell ref="AE412:AG413"/>
    <mergeCell ref="AH412:AJ413"/>
    <mergeCell ref="AK412:AN413"/>
    <mergeCell ref="AO412:AR413"/>
    <mergeCell ref="C405:E405"/>
    <mergeCell ref="F405:AB405"/>
    <mergeCell ref="AC405:AF405"/>
    <mergeCell ref="AG405:AJ405"/>
    <mergeCell ref="AK405:AN405"/>
    <mergeCell ref="AO405:AR405"/>
    <mergeCell ref="C406:E406"/>
    <mergeCell ref="F406:AB406"/>
    <mergeCell ref="AC406:AF406"/>
    <mergeCell ref="AG406:AJ406"/>
    <mergeCell ref="AK406:AN406"/>
    <mergeCell ref="AO406:AR406"/>
    <mergeCell ref="C407:E407"/>
    <mergeCell ref="F407:AB407"/>
    <mergeCell ref="AC407:AF407"/>
    <mergeCell ref="AG407:AJ407"/>
    <mergeCell ref="AK407:AN407"/>
    <mergeCell ref="AO407:AR407"/>
    <mergeCell ref="C402:E402"/>
    <mergeCell ref="F402:AB402"/>
    <mergeCell ref="AC402:AF402"/>
    <mergeCell ref="AG402:AJ402"/>
    <mergeCell ref="AK402:AN402"/>
    <mergeCell ref="AO402:AR402"/>
    <mergeCell ref="C403:E403"/>
    <mergeCell ref="F403:AB403"/>
    <mergeCell ref="AC403:AF403"/>
    <mergeCell ref="AG403:AJ403"/>
    <mergeCell ref="AK403:AN403"/>
    <mergeCell ref="AO403:AR403"/>
    <mergeCell ref="C404:E404"/>
    <mergeCell ref="F404:AB404"/>
    <mergeCell ref="AC404:AF404"/>
    <mergeCell ref="AG404:AJ404"/>
    <mergeCell ref="AK404:AN404"/>
    <mergeCell ref="AO404:AR404"/>
    <mergeCell ref="C394:X394"/>
    <mergeCell ref="Y394:AF394"/>
    <mergeCell ref="AG394:AJ394"/>
    <mergeCell ref="AK394:AN394"/>
    <mergeCell ref="AO394:AR394"/>
    <mergeCell ref="C395:X395"/>
    <mergeCell ref="Y395:AN395"/>
    <mergeCell ref="AO395:AR395"/>
    <mergeCell ref="C397:X397"/>
    <mergeCell ref="Y397:AN397"/>
    <mergeCell ref="AO397:AR397"/>
    <mergeCell ref="C398:P398"/>
    <mergeCell ref="Q398:U398"/>
    <mergeCell ref="V398:X398"/>
    <mergeCell ref="Y398:AN398"/>
    <mergeCell ref="AO398:AR398"/>
    <mergeCell ref="C400:E401"/>
    <mergeCell ref="F400:AB401"/>
    <mergeCell ref="AC400:AF401"/>
    <mergeCell ref="AG400:AJ401"/>
    <mergeCell ref="AK400:AN401"/>
    <mergeCell ref="AO400:AR401"/>
    <mergeCell ref="C391:E391"/>
    <mergeCell ref="F391:AB391"/>
    <mergeCell ref="AC391:AF391"/>
    <mergeCell ref="AG391:AJ391"/>
    <mergeCell ref="AK391:AN391"/>
    <mergeCell ref="AO391:AR391"/>
    <mergeCell ref="C392:E392"/>
    <mergeCell ref="F392:AB392"/>
    <mergeCell ref="AC392:AF392"/>
    <mergeCell ref="AG392:AJ392"/>
    <mergeCell ref="AK392:AN392"/>
    <mergeCell ref="AO392:AR392"/>
    <mergeCell ref="C393:E393"/>
    <mergeCell ref="F393:AB393"/>
    <mergeCell ref="AC393:AF393"/>
    <mergeCell ref="AG393:AJ393"/>
    <mergeCell ref="AK393:AN393"/>
    <mergeCell ref="AO393:AR393"/>
    <mergeCell ref="C388:E388"/>
    <mergeCell ref="F388:AB388"/>
    <mergeCell ref="AC388:AF388"/>
    <mergeCell ref="AG388:AJ388"/>
    <mergeCell ref="AK388:AN388"/>
    <mergeCell ref="AO388:AR388"/>
    <mergeCell ref="C389:E389"/>
    <mergeCell ref="F389:AB389"/>
    <mergeCell ref="AC389:AF389"/>
    <mergeCell ref="AG389:AJ389"/>
    <mergeCell ref="AK389:AN389"/>
    <mergeCell ref="AO389:AR389"/>
    <mergeCell ref="C390:E390"/>
    <mergeCell ref="F390:AB390"/>
    <mergeCell ref="AC390:AF390"/>
    <mergeCell ref="AG390:AJ390"/>
    <mergeCell ref="AK390:AN390"/>
    <mergeCell ref="AO390:AR390"/>
    <mergeCell ref="C384:E385"/>
    <mergeCell ref="F384:AB385"/>
    <mergeCell ref="AC384:AF385"/>
    <mergeCell ref="AG384:AJ385"/>
    <mergeCell ref="AK384:AN385"/>
    <mergeCell ref="AO384:AR385"/>
    <mergeCell ref="C386:E386"/>
    <mergeCell ref="F386:AB386"/>
    <mergeCell ref="AC386:AF386"/>
    <mergeCell ref="AG386:AJ386"/>
    <mergeCell ref="AK386:AN386"/>
    <mergeCell ref="AO386:AR386"/>
    <mergeCell ref="C387:E387"/>
    <mergeCell ref="F387:AB387"/>
    <mergeCell ref="AC387:AF387"/>
    <mergeCell ref="AG387:AJ387"/>
    <mergeCell ref="AK387:AN387"/>
    <mergeCell ref="AO387:AR387"/>
    <mergeCell ref="C380:E380"/>
    <mergeCell ref="F380:U380"/>
    <mergeCell ref="V380:X380"/>
    <mergeCell ref="Y380:AB380"/>
    <mergeCell ref="AC380:AF380"/>
    <mergeCell ref="AG380:AJ380"/>
    <mergeCell ref="AK380:AN380"/>
    <mergeCell ref="AO380:AR380"/>
    <mergeCell ref="C381:E381"/>
    <mergeCell ref="F381:U381"/>
    <mergeCell ref="V381:X381"/>
    <mergeCell ref="Y381:AB381"/>
    <mergeCell ref="AC381:AF381"/>
    <mergeCell ref="AG381:AJ381"/>
    <mergeCell ref="AK381:AN381"/>
    <mergeCell ref="AO381:AR381"/>
    <mergeCell ref="C382:X382"/>
    <mergeCell ref="Y382:AN382"/>
    <mergeCell ref="AO382:AR382"/>
    <mergeCell ref="C377:E377"/>
    <mergeCell ref="F377:U377"/>
    <mergeCell ref="V377:X377"/>
    <mergeCell ref="Y377:AB377"/>
    <mergeCell ref="AC377:AF377"/>
    <mergeCell ref="AG377:AJ377"/>
    <mergeCell ref="AK377:AN377"/>
    <mergeCell ref="AO377:AR377"/>
    <mergeCell ref="C378:E378"/>
    <mergeCell ref="F378:U378"/>
    <mergeCell ref="V378:X378"/>
    <mergeCell ref="Y378:AB378"/>
    <mergeCell ref="AC378:AF378"/>
    <mergeCell ref="AG378:AJ378"/>
    <mergeCell ref="AK378:AN378"/>
    <mergeCell ref="AO378:AR378"/>
    <mergeCell ref="C379:E379"/>
    <mergeCell ref="F379:U379"/>
    <mergeCell ref="V379:X379"/>
    <mergeCell ref="Y379:AB379"/>
    <mergeCell ref="AC379:AF379"/>
    <mergeCell ref="AG379:AJ379"/>
    <mergeCell ref="AK379:AN379"/>
    <mergeCell ref="AO379:AR379"/>
    <mergeCell ref="C374:E374"/>
    <mergeCell ref="F374:U374"/>
    <mergeCell ref="V374:X374"/>
    <mergeCell ref="Y374:AB374"/>
    <mergeCell ref="AC374:AF374"/>
    <mergeCell ref="AG374:AJ374"/>
    <mergeCell ref="AK374:AN374"/>
    <mergeCell ref="AO374:AR374"/>
    <mergeCell ref="C375:E375"/>
    <mergeCell ref="F375:U375"/>
    <mergeCell ref="V375:X375"/>
    <mergeCell ref="Y375:AB375"/>
    <mergeCell ref="AC375:AF375"/>
    <mergeCell ref="AG375:AJ375"/>
    <mergeCell ref="AK375:AN375"/>
    <mergeCell ref="AO375:AR375"/>
    <mergeCell ref="C376:E376"/>
    <mergeCell ref="F376:U376"/>
    <mergeCell ref="V376:X376"/>
    <mergeCell ref="Y376:AB376"/>
    <mergeCell ref="AC376:AF376"/>
    <mergeCell ref="AG376:AJ376"/>
    <mergeCell ref="AK376:AN376"/>
    <mergeCell ref="AO376:AR376"/>
    <mergeCell ref="C367:AR368"/>
    <mergeCell ref="C369:F370"/>
    <mergeCell ref="G369:J370"/>
    <mergeCell ref="K369:N370"/>
    <mergeCell ref="O369:AK370"/>
    <mergeCell ref="AL369:AO370"/>
    <mergeCell ref="AP369:AR370"/>
    <mergeCell ref="C372:E373"/>
    <mergeCell ref="F372:U373"/>
    <mergeCell ref="V372:X373"/>
    <mergeCell ref="Y372:AF372"/>
    <mergeCell ref="AG372:AN372"/>
    <mergeCell ref="AO372:AR373"/>
    <mergeCell ref="Y373:AB373"/>
    <mergeCell ref="AC373:AF373"/>
    <mergeCell ref="AG373:AJ373"/>
    <mergeCell ref="AK373:AN373"/>
    <mergeCell ref="C7:E8"/>
    <mergeCell ref="F7:U8"/>
    <mergeCell ref="V7:X8"/>
    <mergeCell ref="Y7:AF7"/>
    <mergeCell ref="AG7:AN7"/>
    <mergeCell ref="AO7:AR8"/>
    <mergeCell ref="Y8:AB8"/>
    <mergeCell ref="AC8:AF8"/>
    <mergeCell ref="AG8:AJ8"/>
    <mergeCell ref="AK8:AN8"/>
    <mergeCell ref="C2:AR3"/>
    <mergeCell ref="C4:F5"/>
    <mergeCell ref="G4:J5"/>
    <mergeCell ref="K4:N5"/>
    <mergeCell ref="O4:AK5"/>
    <mergeCell ref="AL4:AO5"/>
    <mergeCell ref="AP4:AR5"/>
    <mergeCell ref="AK11:AN11"/>
    <mergeCell ref="AO11:AR11"/>
    <mergeCell ref="C12:E12"/>
    <mergeCell ref="F12:U12"/>
    <mergeCell ref="V12:X12"/>
    <mergeCell ref="Y12:AB12"/>
    <mergeCell ref="AC12:AF12"/>
    <mergeCell ref="AG12:AJ12"/>
    <mergeCell ref="AK12:AN12"/>
    <mergeCell ref="AO12:AR12"/>
    <mergeCell ref="C11:E11"/>
    <mergeCell ref="F11:U11"/>
    <mergeCell ref="V11:X11"/>
    <mergeCell ref="Y11:AB11"/>
    <mergeCell ref="AC11:AF11"/>
    <mergeCell ref="AG11:AJ11"/>
    <mergeCell ref="AK9:AN9"/>
    <mergeCell ref="AO9:AR9"/>
    <mergeCell ref="C10:E10"/>
    <mergeCell ref="F10:U10"/>
    <mergeCell ref="V10:X10"/>
    <mergeCell ref="Y10:AB10"/>
    <mergeCell ref="AC10:AF10"/>
    <mergeCell ref="AG10:AJ10"/>
    <mergeCell ref="AK10:AN10"/>
    <mergeCell ref="AO10:AR10"/>
    <mergeCell ref="C9:E9"/>
    <mergeCell ref="F9:U9"/>
    <mergeCell ref="V9:X9"/>
    <mergeCell ref="Y9:AB9"/>
    <mergeCell ref="AC9:AF9"/>
    <mergeCell ref="AG9:AJ9"/>
    <mergeCell ref="AK15:AN15"/>
    <mergeCell ref="AO15:AR15"/>
    <mergeCell ref="C16:E16"/>
    <mergeCell ref="F16:U16"/>
    <mergeCell ref="V16:X16"/>
    <mergeCell ref="Y16:AB16"/>
    <mergeCell ref="AC16:AF16"/>
    <mergeCell ref="AG16:AJ16"/>
    <mergeCell ref="AK16:AN16"/>
    <mergeCell ref="AO16:AR16"/>
    <mergeCell ref="C15:E15"/>
    <mergeCell ref="F15:U15"/>
    <mergeCell ref="V15:X15"/>
    <mergeCell ref="Y15:AB15"/>
    <mergeCell ref="AC15:AF15"/>
    <mergeCell ref="AG15:AJ15"/>
    <mergeCell ref="AK13:AN13"/>
    <mergeCell ref="AO13:AR13"/>
    <mergeCell ref="C14:E14"/>
    <mergeCell ref="F14:U14"/>
    <mergeCell ref="V14:X14"/>
    <mergeCell ref="Y14:AB14"/>
    <mergeCell ref="AC14:AF14"/>
    <mergeCell ref="AG14:AJ14"/>
    <mergeCell ref="AK14:AN14"/>
    <mergeCell ref="AO14:AR14"/>
    <mergeCell ref="C13:E13"/>
    <mergeCell ref="F13:U13"/>
    <mergeCell ref="V13:X13"/>
    <mergeCell ref="Y13:AB13"/>
    <mergeCell ref="AC13:AF13"/>
    <mergeCell ref="AG13:AJ13"/>
    <mergeCell ref="C22:E22"/>
    <mergeCell ref="F22:AB22"/>
    <mergeCell ref="AC22:AF22"/>
    <mergeCell ref="AG22:AJ22"/>
    <mergeCell ref="AK22:AN22"/>
    <mergeCell ref="AO22:AR22"/>
    <mergeCell ref="C21:E21"/>
    <mergeCell ref="F21:AB21"/>
    <mergeCell ref="AC21:AF21"/>
    <mergeCell ref="AG21:AJ21"/>
    <mergeCell ref="AK21:AN21"/>
    <mergeCell ref="AO21:AR21"/>
    <mergeCell ref="C17:X17"/>
    <mergeCell ref="Y17:AN17"/>
    <mergeCell ref="AO17:AR17"/>
    <mergeCell ref="C19:E20"/>
    <mergeCell ref="F19:AB20"/>
    <mergeCell ref="AC19:AF20"/>
    <mergeCell ref="AG19:AJ20"/>
    <mergeCell ref="AK19:AN20"/>
    <mergeCell ref="AO19:AR20"/>
    <mergeCell ref="C25:E25"/>
    <mergeCell ref="F25:AB25"/>
    <mergeCell ref="AC25:AF25"/>
    <mergeCell ref="AG25:AJ25"/>
    <mergeCell ref="AK25:AN25"/>
    <mergeCell ref="AO25:AR25"/>
    <mergeCell ref="C24:E24"/>
    <mergeCell ref="F24:AB24"/>
    <mergeCell ref="AC24:AF24"/>
    <mergeCell ref="AG24:AJ24"/>
    <mergeCell ref="AK24:AN24"/>
    <mergeCell ref="AO24:AR24"/>
    <mergeCell ref="C23:E23"/>
    <mergeCell ref="F23:AB23"/>
    <mergeCell ref="AC23:AF23"/>
    <mergeCell ref="AG23:AJ23"/>
    <mergeCell ref="AK23:AN23"/>
    <mergeCell ref="AO23:AR23"/>
    <mergeCell ref="C28:E28"/>
    <mergeCell ref="F28:AB28"/>
    <mergeCell ref="AC28:AF28"/>
    <mergeCell ref="AG28:AJ28"/>
    <mergeCell ref="AK28:AN28"/>
    <mergeCell ref="AO28:AR28"/>
    <mergeCell ref="C27:E27"/>
    <mergeCell ref="F27:AB27"/>
    <mergeCell ref="AC27:AF27"/>
    <mergeCell ref="AG27:AJ27"/>
    <mergeCell ref="AK27:AN27"/>
    <mergeCell ref="AO27:AR27"/>
    <mergeCell ref="C26:E26"/>
    <mergeCell ref="F26:AB26"/>
    <mergeCell ref="AC26:AF26"/>
    <mergeCell ref="AG26:AJ26"/>
    <mergeCell ref="AK26:AN26"/>
    <mergeCell ref="AO26:AR26"/>
    <mergeCell ref="C35:E36"/>
    <mergeCell ref="F35:AB36"/>
    <mergeCell ref="AC35:AF36"/>
    <mergeCell ref="AG35:AJ36"/>
    <mergeCell ref="AK35:AN36"/>
    <mergeCell ref="AO35:AR36"/>
    <mergeCell ref="C32:X32"/>
    <mergeCell ref="Y32:AN32"/>
    <mergeCell ref="AO32:AR32"/>
    <mergeCell ref="C33:P33"/>
    <mergeCell ref="Q33:U33"/>
    <mergeCell ref="V33:X33"/>
    <mergeCell ref="Y33:AN33"/>
    <mergeCell ref="AO33:AR33"/>
    <mergeCell ref="C29:X29"/>
    <mergeCell ref="Y29:AF29"/>
    <mergeCell ref="AG29:AJ29"/>
    <mergeCell ref="AK29:AN29"/>
    <mergeCell ref="AO29:AR29"/>
    <mergeCell ref="C30:X30"/>
    <mergeCell ref="Y30:AN30"/>
    <mergeCell ref="AO30:AR30"/>
    <mergeCell ref="C39:E39"/>
    <mergeCell ref="F39:AB39"/>
    <mergeCell ref="AC39:AF39"/>
    <mergeCell ref="AG39:AJ39"/>
    <mergeCell ref="AK39:AN39"/>
    <mergeCell ref="AO39:AR39"/>
    <mergeCell ref="C38:E38"/>
    <mergeCell ref="F38:AB38"/>
    <mergeCell ref="AC38:AF38"/>
    <mergeCell ref="AG38:AJ38"/>
    <mergeCell ref="AK38:AN38"/>
    <mergeCell ref="AO38:AR38"/>
    <mergeCell ref="C37:E37"/>
    <mergeCell ref="F37:AB37"/>
    <mergeCell ref="AC37:AF37"/>
    <mergeCell ref="AG37:AJ37"/>
    <mergeCell ref="AK37:AN37"/>
    <mergeCell ref="AO37:AR37"/>
    <mergeCell ref="C42:E42"/>
    <mergeCell ref="F42:AB42"/>
    <mergeCell ref="AC42:AF42"/>
    <mergeCell ref="AG42:AJ42"/>
    <mergeCell ref="AK42:AN42"/>
    <mergeCell ref="AO42:AR42"/>
    <mergeCell ref="C41:E41"/>
    <mergeCell ref="F41:AB41"/>
    <mergeCell ref="AC41:AF41"/>
    <mergeCell ref="AG41:AJ41"/>
    <mergeCell ref="AK41:AN41"/>
    <mergeCell ref="AO41:AR41"/>
    <mergeCell ref="C40:E40"/>
    <mergeCell ref="F40:AB40"/>
    <mergeCell ref="AC40:AF40"/>
    <mergeCell ref="AG40:AJ40"/>
    <mergeCell ref="AK40:AN40"/>
    <mergeCell ref="AO40:AR40"/>
    <mergeCell ref="C45:X45"/>
    <mergeCell ref="Y45:AN45"/>
    <mergeCell ref="AO45:AR45"/>
    <mergeCell ref="C47:E48"/>
    <mergeCell ref="F47:R48"/>
    <mergeCell ref="S47:U48"/>
    <mergeCell ref="V47:X48"/>
    <mergeCell ref="Y47:AD48"/>
    <mergeCell ref="AE47:AG48"/>
    <mergeCell ref="AH47:AJ48"/>
    <mergeCell ref="C44:E44"/>
    <mergeCell ref="F44:AB44"/>
    <mergeCell ref="AC44:AF44"/>
    <mergeCell ref="AG44:AJ44"/>
    <mergeCell ref="AK44:AN44"/>
    <mergeCell ref="AO44:AR44"/>
    <mergeCell ref="C43:E43"/>
    <mergeCell ref="F43:AB43"/>
    <mergeCell ref="AC43:AF43"/>
    <mergeCell ref="AG43:AJ43"/>
    <mergeCell ref="AK43:AN43"/>
    <mergeCell ref="AO43:AR43"/>
    <mergeCell ref="AO49:AR49"/>
    <mergeCell ref="C50:E50"/>
    <mergeCell ref="F50:R50"/>
    <mergeCell ref="S50:U50"/>
    <mergeCell ref="V50:X50"/>
    <mergeCell ref="Y50:AD50"/>
    <mergeCell ref="AE50:AG50"/>
    <mergeCell ref="AH50:AJ50"/>
    <mergeCell ref="AK50:AN50"/>
    <mergeCell ref="AO50:AR50"/>
    <mergeCell ref="AK47:AN48"/>
    <mergeCell ref="AO47:AR48"/>
    <mergeCell ref="C49:E49"/>
    <mergeCell ref="F49:R49"/>
    <mergeCell ref="S49:U49"/>
    <mergeCell ref="V49:X49"/>
    <mergeCell ref="Y49:AD49"/>
    <mergeCell ref="AE49:AG49"/>
    <mergeCell ref="AH49:AJ49"/>
    <mergeCell ref="AK49:AN49"/>
    <mergeCell ref="AK52:AN52"/>
    <mergeCell ref="AO52:AR52"/>
    <mergeCell ref="C53:E53"/>
    <mergeCell ref="F53:R53"/>
    <mergeCell ref="S53:U53"/>
    <mergeCell ref="V53:X53"/>
    <mergeCell ref="Y53:AD53"/>
    <mergeCell ref="AE53:AG53"/>
    <mergeCell ref="AH53:AJ53"/>
    <mergeCell ref="AK53:AN53"/>
    <mergeCell ref="AH51:AJ51"/>
    <mergeCell ref="AK51:AN51"/>
    <mergeCell ref="AO51:AR51"/>
    <mergeCell ref="C52:E52"/>
    <mergeCell ref="F52:R52"/>
    <mergeCell ref="S52:U52"/>
    <mergeCell ref="V52:X52"/>
    <mergeCell ref="Y52:AD52"/>
    <mergeCell ref="AE52:AG52"/>
    <mergeCell ref="AH52:AJ52"/>
    <mergeCell ref="C51:E51"/>
    <mergeCell ref="F51:R51"/>
    <mergeCell ref="S51:U51"/>
    <mergeCell ref="V51:X51"/>
    <mergeCell ref="Y51:AD51"/>
    <mergeCell ref="AE51:AG51"/>
    <mergeCell ref="AH55:AJ55"/>
    <mergeCell ref="AK55:AN55"/>
    <mergeCell ref="AO55:AR55"/>
    <mergeCell ref="C56:E56"/>
    <mergeCell ref="F56:R56"/>
    <mergeCell ref="S56:U56"/>
    <mergeCell ref="V56:X56"/>
    <mergeCell ref="Y56:AD56"/>
    <mergeCell ref="AE56:AG56"/>
    <mergeCell ref="AH56:AJ56"/>
    <mergeCell ref="C55:E55"/>
    <mergeCell ref="F55:R55"/>
    <mergeCell ref="S55:U55"/>
    <mergeCell ref="V55:X55"/>
    <mergeCell ref="Y55:AD55"/>
    <mergeCell ref="AE55:AG55"/>
    <mergeCell ref="AO53:AR53"/>
    <mergeCell ref="C54:E54"/>
    <mergeCell ref="F54:R54"/>
    <mergeCell ref="S54:U54"/>
    <mergeCell ref="V54:X54"/>
    <mergeCell ref="Y54:AD54"/>
    <mergeCell ref="AE54:AG54"/>
    <mergeCell ref="AH54:AJ54"/>
    <mergeCell ref="AK54:AN54"/>
    <mergeCell ref="AO54:AR54"/>
    <mergeCell ref="AO60:AR60"/>
    <mergeCell ref="A61:B61"/>
    <mergeCell ref="Y61:AN61"/>
    <mergeCell ref="AO61:AR61"/>
    <mergeCell ref="C63:H63"/>
    <mergeCell ref="I63:J63"/>
    <mergeCell ref="K63:Z63"/>
    <mergeCell ref="AA63:AB63"/>
    <mergeCell ref="AC63:AR63"/>
    <mergeCell ref="AK56:AN56"/>
    <mergeCell ref="AO56:AR56"/>
    <mergeCell ref="C57:X57"/>
    <mergeCell ref="Y57:AN57"/>
    <mergeCell ref="AO57:AR57"/>
    <mergeCell ref="C59:X61"/>
    <mergeCell ref="Y59:AN59"/>
    <mergeCell ref="AO59:AR59"/>
    <mergeCell ref="Y60:AG60"/>
    <mergeCell ref="AH60:AN60"/>
    <mergeCell ref="C66:H66"/>
    <mergeCell ref="I66:J66"/>
    <mergeCell ref="K66:Z66"/>
    <mergeCell ref="AA66:AB66"/>
    <mergeCell ref="AC66:AR66"/>
    <mergeCell ref="C67:H67"/>
    <mergeCell ref="I67:J67"/>
    <mergeCell ref="K67:Z67"/>
    <mergeCell ref="AA67:AB67"/>
    <mergeCell ref="AC67:AR67"/>
    <mergeCell ref="C64:H64"/>
    <mergeCell ref="I64:J64"/>
    <mergeCell ref="K64:Z64"/>
    <mergeCell ref="AA64:AB64"/>
    <mergeCell ref="AC64:AR64"/>
    <mergeCell ref="C65:H65"/>
    <mergeCell ref="I65:J65"/>
    <mergeCell ref="K65:Z65"/>
    <mergeCell ref="AA65:AB65"/>
    <mergeCell ref="AC65:AR65"/>
    <mergeCell ref="G71:AA71"/>
    <mergeCell ref="C72:F72"/>
    <mergeCell ref="G72:AA72"/>
    <mergeCell ref="C73:AA73"/>
    <mergeCell ref="C75:AR76"/>
    <mergeCell ref="C77:F78"/>
    <mergeCell ref="G77:J78"/>
    <mergeCell ref="K77:N78"/>
    <mergeCell ref="O77:AK78"/>
    <mergeCell ref="AL77:AO78"/>
    <mergeCell ref="C68:H68"/>
    <mergeCell ref="I68:J68"/>
    <mergeCell ref="K68:Z68"/>
    <mergeCell ref="AA68:AB68"/>
    <mergeCell ref="AC68:AR68"/>
    <mergeCell ref="C70:F70"/>
    <mergeCell ref="G70:AA70"/>
    <mergeCell ref="AB70:AI73"/>
    <mergeCell ref="AJ70:AR73"/>
    <mergeCell ref="C71:F71"/>
    <mergeCell ref="AK81:AN81"/>
    <mergeCell ref="C82:E82"/>
    <mergeCell ref="F82:U82"/>
    <mergeCell ref="V82:X82"/>
    <mergeCell ref="Y82:AB82"/>
    <mergeCell ref="AC82:AF82"/>
    <mergeCell ref="AG82:AJ82"/>
    <mergeCell ref="AK82:AN82"/>
    <mergeCell ref="AP77:AR78"/>
    <mergeCell ref="C80:E81"/>
    <mergeCell ref="F80:U81"/>
    <mergeCell ref="V80:X81"/>
    <mergeCell ref="Y80:AF80"/>
    <mergeCell ref="AG80:AN80"/>
    <mergeCell ref="AO80:AR81"/>
    <mergeCell ref="Y81:AB81"/>
    <mergeCell ref="AC81:AF81"/>
    <mergeCell ref="AG81:AJ81"/>
    <mergeCell ref="AK84:AN84"/>
    <mergeCell ref="AO84:AR84"/>
    <mergeCell ref="C85:E85"/>
    <mergeCell ref="F85:U85"/>
    <mergeCell ref="V85:X85"/>
    <mergeCell ref="Y85:AB85"/>
    <mergeCell ref="AC85:AF85"/>
    <mergeCell ref="AG85:AJ85"/>
    <mergeCell ref="AK85:AN85"/>
    <mergeCell ref="AO85:AR85"/>
    <mergeCell ref="C84:E84"/>
    <mergeCell ref="F84:U84"/>
    <mergeCell ref="V84:X84"/>
    <mergeCell ref="Y84:AB84"/>
    <mergeCell ref="AC84:AF84"/>
    <mergeCell ref="AG84:AJ84"/>
    <mergeCell ref="AO82:AR82"/>
    <mergeCell ref="C83:E83"/>
    <mergeCell ref="F83:U83"/>
    <mergeCell ref="V83:X83"/>
    <mergeCell ref="Y83:AB83"/>
    <mergeCell ref="AC83:AF83"/>
    <mergeCell ref="AG83:AJ83"/>
    <mergeCell ref="AK83:AN83"/>
    <mergeCell ref="AO83:AR83"/>
    <mergeCell ref="AK88:AN88"/>
    <mergeCell ref="AO88:AR88"/>
    <mergeCell ref="C89:E89"/>
    <mergeCell ref="F89:U89"/>
    <mergeCell ref="V89:X89"/>
    <mergeCell ref="Y89:AB89"/>
    <mergeCell ref="AC89:AF89"/>
    <mergeCell ref="AG89:AJ89"/>
    <mergeCell ref="AK89:AN89"/>
    <mergeCell ref="AO89:AR89"/>
    <mergeCell ref="C88:E88"/>
    <mergeCell ref="F88:U88"/>
    <mergeCell ref="V88:X88"/>
    <mergeCell ref="Y88:AB88"/>
    <mergeCell ref="AC88:AF88"/>
    <mergeCell ref="AG88:AJ88"/>
    <mergeCell ref="AK86:AN86"/>
    <mergeCell ref="AO86:AR86"/>
    <mergeCell ref="C87:E87"/>
    <mergeCell ref="F87:U87"/>
    <mergeCell ref="V87:X87"/>
    <mergeCell ref="Y87:AB87"/>
    <mergeCell ref="AC87:AF87"/>
    <mergeCell ref="AG87:AJ87"/>
    <mergeCell ref="AK87:AN87"/>
    <mergeCell ref="AO87:AR87"/>
    <mergeCell ref="C86:E86"/>
    <mergeCell ref="F86:U86"/>
    <mergeCell ref="V86:X86"/>
    <mergeCell ref="Y86:AB86"/>
    <mergeCell ref="AC86:AF86"/>
    <mergeCell ref="AG86:AJ86"/>
    <mergeCell ref="C95:E95"/>
    <mergeCell ref="F95:AB95"/>
    <mergeCell ref="AC95:AF95"/>
    <mergeCell ref="AG95:AJ95"/>
    <mergeCell ref="AK95:AN95"/>
    <mergeCell ref="AO95:AR95"/>
    <mergeCell ref="C94:E94"/>
    <mergeCell ref="F94:AB94"/>
    <mergeCell ref="AC94:AF94"/>
    <mergeCell ref="AG94:AJ94"/>
    <mergeCell ref="AK94:AN94"/>
    <mergeCell ref="AO94:AR94"/>
    <mergeCell ref="C90:X90"/>
    <mergeCell ref="Y90:AN90"/>
    <mergeCell ref="AO90:AR90"/>
    <mergeCell ref="C92:E93"/>
    <mergeCell ref="F92:AB93"/>
    <mergeCell ref="AC92:AF93"/>
    <mergeCell ref="AG92:AJ93"/>
    <mergeCell ref="AK92:AN93"/>
    <mergeCell ref="AO92:AR93"/>
    <mergeCell ref="C98:E98"/>
    <mergeCell ref="F98:AB98"/>
    <mergeCell ref="AC98:AF98"/>
    <mergeCell ref="AG98:AJ98"/>
    <mergeCell ref="AK98:AN98"/>
    <mergeCell ref="AO98:AR98"/>
    <mergeCell ref="C97:E97"/>
    <mergeCell ref="F97:AB97"/>
    <mergeCell ref="AC97:AF97"/>
    <mergeCell ref="AG97:AJ97"/>
    <mergeCell ref="AK97:AN97"/>
    <mergeCell ref="AO97:AR97"/>
    <mergeCell ref="C96:E96"/>
    <mergeCell ref="F96:AB96"/>
    <mergeCell ref="AC96:AF96"/>
    <mergeCell ref="AG96:AJ96"/>
    <mergeCell ref="AK96:AN96"/>
    <mergeCell ref="AO96:AR96"/>
    <mergeCell ref="C101:E101"/>
    <mergeCell ref="F101:AB101"/>
    <mergeCell ref="AC101:AF101"/>
    <mergeCell ref="AG101:AJ101"/>
    <mergeCell ref="AK101:AN101"/>
    <mergeCell ref="AO101:AR101"/>
    <mergeCell ref="C100:E100"/>
    <mergeCell ref="F100:AB100"/>
    <mergeCell ref="AC100:AF100"/>
    <mergeCell ref="AG100:AJ100"/>
    <mergeCell ref="AK100:AN100"/>
    <mergeCell ref="AO100:AR100"/>
    <mergeCell ref="C99:E99"/>
    <mergeCell ref="F99:AB99"/>
    <mergeCell ref="AC99:AF99"/>
    <mergeCell ref="AG99:AJ99"/>
    <mergeCell ref="AK99:AN99"/>
    <mergeCell ref="AO99:AR99"/>
    <mergeCell ref="C108:E109"/>
    <mergeCell ref="F108:AB109"/>
    <mergeCell ref="AC108:AF109"/>
    <mergeCell ref="AG108:AJ109"/>
    <mergeCell ref="AK108:AN109"/>
    <mergeCell ref="AO108:AR109"/>
    <mergeCell ref="C105:X105"/>
    <mergeCell ref="Y105:AN105"/>
    <mergeCell ref="AO105:AR105"/>
    <mergeCell ref="C106:P106"/>
    <mergeCell ref="Q106:U106"/>
    <mergeCell ref="V106:X106"/>
    <mergeCell ref="Y106:AN106"/>
    <mergeCell ref="AO106:AR106"/>
    <mergeCell ref="C102:X102"/>
    <mergeCell ref="Y102:AF102"/>
    <mergeCell ref="AG102:AJ102"/>
    <mergeCell ref="AK102:AN102"/>
    <mergeCell ref="AO102:AR102"/>
    <mergeCell ref="C103:X103"/>
    <mergeCell ref="Y103:AN103"/>
    <mergeCell ref="AO103:AR103"/>
    <mergeCell ref="C112:E112"/>
    <mergeCell ref="F112:AB112"/>
    <mergeCell ref="AC112:AF112"/>
    <mergeCell ref="AG112:AJ112"/>
    <mergeCell ref="AK112:AN112"/>
    <mergeCell ref="AO112:AR112"/>
    <mergeCell ref="C111:E111"/>
    <mergeCell ref="F111:AB111"/>
    <mergeCell ref="AC111:AF111"/>
    <mergeCell ref="AG111:AJ111"/>
    <mergeCell ref="AK111:AN111"/>
    <mergeCell ref="AO111:AR111"/>
    <mergeCell ref="C110:E110"/>
    <mergeCell ref="F110:AB110"/>
    <mergeCell ref="AC110:AF110"/>
    <mergeCell ref="AG110:AJ110"/>
    <mergeCell ref="AK110:AN110"/>
    <mergeCell ref="AO110:AR110"/>
    <mergeCell ref="C115:E115"/>
    <mergeCell ref="F115:AB115"/>
    <mergeCell ref="AC115:AF115"/>
    <mergeCell ref="AG115:AJ115"/>
    <mergeCell ref="AK115:AN115"/>
    <mergeCell ref="AO115:AR115"/>
    <mergeCell ref="C114:E114"/>
    <mergeCell ref="F114:AB114"/>
    <mergeCell ref="AC114:AF114"/>
    <mergeCell ref="AG114:AJ114"/>
    <mergeCell ref="AK114:AN114"/>
    <mergeCell ref="AO114:AR114"/>
    <mergeCell ref="C113:E113"/>
    <mergeCell ref="F113:AB113"/>
    <mergeCell ref="AC113:AF113"/>
    <mergeCell ref="AG113:AJ113"/>
    <mergeCell ref="AK113:AN113"/>
    <mergeCell ref="AO113:AR113"/>
    <mergeCell ref="C118:X118"/>
    <mergeCell ref="Y118:AN118"/>
    <mergeCell ref="AO118:AR118"/>
    <mergeCell ref="C120:E121"/>
    <mergeCell ref="F120:R121"/>
    <mergeCell ref="S120:U121"/>
    <mergeCell ref="V120:X121"/>
    <mergeCell ref="Y120:AD121"/>
    <mergeCell ref="AE120:AG121"/>
    <mergeCell ref="AH120:AJ121"/>
    <mergeCell ref="C117:E117"/>
    <mergeCell ref="F117:AB117"/>
    <mergeCell ref="AC117:AF117"/>
    <mergeCell ref="AG117:AJ117"/>
    <mergeCell ref="AK117:AN117"/>
    <mergeCell ref="AO117:AR117"/>
    <mergeCell ref="C116:E116"/>
    <mergeCell ref="F116:AB116"/>
    <mergeCell ref="AC116:AF116"/>
    <mergeCell ref="AG116:AJ116"/>
    <mergeCell ref="AK116:AN116"/>
    <mergeCell ref="AO116:AR116"/>
    <mergeCell ref="AO122:AR122"/>
    <mergeCell ref="C123:E123"/>
    <mergeCell ref="F123:R123"/>
    <mergeCell ref="S123:U123"/>
    <mergeCell ref="V123:X123"/>
    <mergeCell ref="Y123:AD123"/>
    <mergeCell ref="AE123:AG123"/>
    <mergeCell ref="AH123:AJ123"/>
    <mergeCell ref="AK123:AN123"/>
    <mergeCell ref="AO123:AR123"/>
    <mergeCell ref="AK120:AN121"/>
    <mergeCell ref="AO120:AR121"/>
    <mergeCell ref="C122:E122"/>
    <mergeCell ref="F122:R122"/>
    <mergeCell ref="S122:U122"/>
    <mergeCell ref="V122:X122"/>
    <mergeCell ref="Y122:AD122"/>
    <mergeCell ref="AE122:AG122"/>
    <mergeCell ref="AH122:AJ122"/>
    <mergeCell ref="AK122:AN122"/>
    <mergeCell ref="AK125:AN125"/>
    <mergeCell ref="AO125:AR125"/>
    <mergeCell ref="C126:E126"/>
    <mergeCell ref="F126:R126"/>
    <mergeCell ref="S126:U126"/>
    <mergeCell ref="V126:X126"/>
    <mergeCell ref="Y126:AD126"/>
    <mergeCell ref="AE126:AG126"/>
    <mergeCell ref="AH126:AJ126"/>
    <mergeCell ref="AK126:AN126"/>
    <mergeCell ref="AH124:AJ124"/>
    <mergeCell ref="AK124:AN124"/>
    <mergeCell ref="AO124:AR124"/>
    <mergeCell ref="C125:E125"/>
    <mergeCell ref="F125:R125"/>
    <mergeCell ref="S125:U125"/>
    <mergeCell ref="V125:X125"/>
    <mergeCell ref="Y125:AD125"/>
    <mergeCell ref="AE125:AG125"/>
    <mergeCell ref="AH125:AJ125"/>
    <mergeCell ref="C124:E124"/>
    <mergeCell ref="F124:R124"/>
    <mergeCell ref="S124:U124"/>
    <mergeCell ref="V124:X124"/>
    <mergeCell ref="Y124:AD124"/>
    <mergeCell ref="AE124:AG124"/>
    <mergeCell ref="AH128:AJ128"/>
    <mergeCell ref="AK128:AN128"/>
    <mergeCell ref="AO128:AR128"/>
    <mergeCell ref="C129:E129"/>
    <mergeCell ref="F129:R129"/>
    <mergeCell ref="S129:U129"/>
    <mergeCell ref="V129:X129"/>
    <mergeCell ref="Y129:AD129"/>
    <mergeCell ref="AE129:AG129"/>
    <mergeCell ref="AH129:AJ129"/>
    <mergeCell ref="C128:E128"/>
    <mergeCell ref="F128:R128"/>
    <mergeCell ref="S128:U128"/>
    <mergeCell ref="V128:X128"/>
    <mergeCell ref="Y128:AD128"/>
    <mergeCell ref="AE128:AG128"/>
    <mergeCell ref="AO126:AR126"/>
    <mergeCell ref="C127:E127"/>
    <mergeCell ref="F127:R127"/>
    <mergeCell ref="S127:U127"/>
    <mergeCell ref="V127:X127"/>
    <mergeCell ref="Y127:AD127"/>
    <mergeCell ref="AE127:AG127"/>
    <mergeCell ref="AH127:AJ127"/>
    <mergeCell ref="AK127:AN127"/>
    <mergeCell ref="AO127:AR127"/>
    <mergeCell ref="AO133:AR133"/>
    <mergeCell ref="A134:B134"/>
    <mergeCell ref="Y134:AN134"/>
    <mergeCell ref="AO134:AR134"/>
    <mergeCell ref="C136:H136"/>
    <mergeCell ref="I136:J136"/>
    <mergeCell ref="K136:Z136"/>
    <mergeCell ref="AA136:AB136"/>
    <mergeCell ref="AC136:AR136"/>
    <mergeCell ref="AK129:AN129"/>
    <mergeCell ref="AO129:AR129"/>
    <mergeCell ref="C130:X130"/>
    <mergeCell ref="Y130:AN130"/>
    <mergeCell ref="AO130:AR130"/>
    <mergeCell ref="C132:X134"/>
    <mergeCell ref="Y132:AN132"/>
    <mergeCell ref="AO132:AR132"/>
    <mergeCell ref="Y133:AG133"/>
    <mergeCell ref="AH133:AN133"/>
    <mergeCell ref="C139:H139"/>
    <mergeCell ref="I139:J139"/>
    <mergeCell ref="K139:Z139"/>
    <mergeCell ref="AA139:AB139"/>
    <mergeCell ref="AC139:AR139"/>
    <mergeCell ref="C140:H140"/>
    <mergeCell ref="I140:J140"/>
    <mergeCell ref="K140:Z140"/>
    <mergeCell ref="AA140:AB140"/>
    <mergeCell ref="AC140:AR140"/>
    <mergeCell ref="C137:H137"/>
    <mergeCell ref="I137:J137"/>
    <mergeCell ref="K137:Z137"/>
    <mergeCell ref="AA137:AB137"/>
    <mergeCell ref="AC137:AR137"/>
    <mergeCell ref="C138:H138"/>
    <mergeCell ref="I138:J138"/>
    <mergeCell ref="K138:Z138"/>
    <mergeCell ref="AA138:AB138"/>
    <mergeCell ref="AC138:AR138"/>
    <mergeCell ref="G144:AA144"/>
    <mergeCell ref="C145:F145"/>
    <mergeCell ref="G145:AA145"/>
    <mergeCell ref="C146:AA146"/>
    <mergeCell ref="C148:AR149"/>
    <mergeCell ref="C150:F151"/>
    <mergeCell ref="G150:J151"/>
    <mergeCell ref="K150:N151"/>
    <mergeCell ref="O150:AK151"/>
    <mergeCell ref="AL150:AO151"/>
    <mergeCell ref="C141:H141"/>
    <mergeCell ref="I141:J141"/>
    <mergeCell ref="K141:Z141"/>
    <mergeCell ref="AA141:AB141"/>
    <mergeCell ref="AC141:AR141"/>
    <mergeCell ref="C143:F143"/>
    <mergeCell ref="G143:AA143"/>
    <mergeCell ref="AB143:AI146"/>
    <mergeCell ref="AJ143:AR146"/>
    <mergeCell ref="C144:F144"/>
    <mergeCell ref="AK154:AN154"/>
    <mergeCell ref="C155:E155"/>
    <mergeCell ref="F155:U155"/>
    <mergeCell ref="V155:X155"/>
    <mergeCell ref="Y155:AB155"/>
    <mergeCell ref="AC155:AF155"/>
    <mergeCell ref="AG155:AJ155"/>
    <mergeCell ref="AK155:AN155"/>
    <mergeCell ref="AP150:AR151"/>
    <mergeCell ref="C153:E154"/>
    <mergeCell ref="F153:U154"/>
    <mergeCell ref="V153:X154"/>
    <mergeCell ref="Y153:AF153"/>
    <mergeCell ref="AG153:AN153"/>
    <mergeCell ref="AO153:AR154"/>
    <mergeCell ref="Y154:AB154"/>
    <mergeCell ref="AC154:AF154"/>
    <mergeCell ref="AG154:AJ154"/>
    <mergeCell ref="AK157:AN157"/>
    <mergeCell ref="AO157:AR157"/>
    <mergeCell ref="C158:E158"/>
    <mergeCell ref="F158:U158"/>
    <mergeCell ref="V158:X158"/>
    <mergeCell ref="Y158:AB158"/>
    <mergeCell ref="AC158:AF158"/>
    <mergeCell ref="AG158:AJ158"/>
    <mergeCell ref="AK158:AN158"/>
    <mergeCell ref="AO158:AR158"/>
    <mergeCell ref="C157:E157"/>
    <mergeCell ref="F157:U157"/>
    <mergeCell ref="V157:X157"/>
    <mergeCell ref="Y157:AB157"/>
    <mergeCell ref="AC157:AF157"/>
    <mergeCell ref="AG157:AJ157"/>
    <mergeCell ref="AO155:AR155"/>
    <mergeCell ref="C156:E156"/>
    <mergeCell ref="F156:U156"/>
    <mergeCell ref="V156:X156"/>
    <mergeCell ref="Y156:AB156"/>
    <mergeCell ref="AC156:AF156"/>
    <mergeCell ref="AG156:AJ156"/>
    <mergeCell ref="AK156:AN156"/>
    <mergeCell ref="AO156:AR156"/>
    <mergeCell ref="AK161:AN161"/>
    <mergeCell ref="AO161:AR161"/>
    <mergeCell ref="C162:E162"/>
    <mergeCell ref="F162:U162"/>
    <mergeCell ref="V162:X162"/>
    <mergeCell ref="Y162:AB162"/>
    <mergeCell ref="AC162:AF162"/>
    <mergeCell ref="AG162:AJ162"/>
    <mergeCell ref="AK162:AN162"/>
    <mergeCell ref="AO162:AR162"/>
    <mergeCell ref="C161:E161"/>
    <mergeCell ref="F161:U161"/>
    <mergeCell ref="V161:X161"/>
    <mergeCell ref="Y161:AB161"/>
    <mergeCell ref="AC161:AF161"/>
    <mergeCell ref="AG161:AJ161"/>
    <mergeCell ref="AK159:AN159"/>
    <mergeCell ref="AO159:AR159"/>
    <mergeCell ref="C160:E160"/>
    <mergeCell ref="F160:U160"/>
    <mergeCell ref="V160:X160"/>
    <mergeCell ref="Y160:AB160"/>
    <mergeCell ref="AC160:AF160"/>
    <mergeCell ref="AG160:AJ160"/>
    <mergeCell ref="AK160:AN160"/>
    <mergeCell ref="AO160:AR160"/>
    <mergeCell ref="C159:E159"/>
    <mergeCell ref="F159:U159"/>
    <mergeCell ref="V159:X159"/>
    <mergeCell ref="Y159:AB159"/>
    <mergeCell ref="AC159:AF159"/>
    <mergeCell ref="AG159:AJ159"/>
    <mergeCell ref="C168:E168"/>
    <mergeCell ref="F168:AB168"/>
    <mergeCell ref="AC168:AF168"/>
    <mergeCell ref="AG168:AJ168"/>
    <mergeCell ref="AK168:AN168"/>
    <mergeCell ref="AO168:AR168"/>
    <mergeCell ref="C167:E167"/>
    <mergeCell ref="F167:AB167"/>
    <mergeCell ref="AC167:AF167"/>
    <mergeCell ref="AG167:AJ167"/>
    <mergeCell ref="AK167:AN167"/>
    <mergeCell ref="AO167:AR167"/>
    <mergeCell ref="C163:X163"/>
    <mergeCell ref="Y163:AN163"/>
    <mergeCell ref="AO163:AR163"/>
    <mergeCell ref="C165:E166"/>
    <mergeCell ref="F165:AB166"/>
    <mergeCell ref="AC165:AF166"/>
    <mergeCell ref="AG165:AJ166"/>
    <mergeCell ref="AK165:AN166"/>
    <mergeCell ref="AO165:AR166"/>
    <mergeCell ref="C171:E171"/>
    <mergeCell ref="F171:AB171"/>
    <mergeCell ref="AC171:AF171"/>
    <mergeCell ref="AG171:AJ171"/>
    <mergeCell ref="AK171:AN171"/>
    <mergeCell ref="AO171:AR171"/>
    <mergeCell ref="C170:E170"/>
    <mergeCell ref="F170:AB170"/>
    <mergeCell ref="AC170:AF170"/>
    <mergeCell ref="AG170:AJ170"/>
    <mergeCell ref="AK170:AN170"/>
    <mergeCell ref="AO170:AR170"/>
    <mergeCell ref="C169:E169"/>
    <mergeCell ref="F169:AB169"/>
    <mergeCell ref="AC169:AF169"/>
    <mergeCell ref="AG169:AJ169"/>
    <mergeCell ref="AK169:AN169"/>
    <mergeCell ref="AO169:AR169"/>
    <mergeCell ref="C174:E174"/>
    <mergeCell ref="F174:AB174"/>
    <mergeCell ref="AC174:AF174"/>
    <mergeCell ref="AG174:AJ174"/>
    <mergeCell ref="AK174:AN174"/>
    <mergeCell ref="AO174:AR174"/>
    <mergeCell ref="C173:E173"/>
    <mergeCell ref="F173:AB173"/>
    <mergeCell ref="AC173:AF173"/>
    <mergeCell ref="AG173:AJ173"/>
    <mergeCell ref="AK173:AN173"/>
    <mergeCell ref="AO173:AR173"/>
    <mergeCell ref="C172:E172"/>
    <mergeCell ref="F172:AB172"/>
    <mergeCell ref="AC172:AF172"/>
    <mergeCell ref="AG172:AJ172"/>
    <mergeCell ref="AK172:AN172"/>
    <mergeCell ref="AO172:AR172"/>
    <mergeCell ref="C181:E182"/>
    <mergeCell ref="F181:AB182"/>
    <mergeCell ref="AC181:AF182"/>
    <mergeCell ref="AG181:AJ182"/>
    <mergeCell ref="AK181:AN182"/>
    <mergeCell ref="AO181:AR182"/>
    <mergeCell ref="C178:X178"/>
    <mergeCell ref="Y178:AN178"/>
    <mergeCell ref="AO178:AR178"/>
    <mergeCell ref="C179:P179"/>
    <mergeCell ref="Q179:U179"/>
    <mergeCell ref="V179:X179"/>
    <mergeCell ref="Y179:AN179"/>
    <mergeCell ref="AO179:AR179"/>
    <mergeCell ref="C175:X175"/>
    <mergeCell ref="Y175:AF175"/>
    <mergeCell ref="AG175:AJ175"/>
    <mergeCell ref="AK175:AN175"/>
    <mergeCell ref="AO175:AR175"/>
    <mergeCell ref="C176:X176"/>
    <mergeCell ref="Y176:AN176"/>
    <mergeCell ref="AO176:AR176"/>
    <mergeCell ref="C185:E185"/>
    <mergeCell ref="F185:AB185"/>
    <mergeCell ref="AC185:AF185"/>
    <mergeCell ref="AG185:AJ185"/>
    <mergeCell ref="AK185:AN185"/>
    <mergeCell ref="AO185:AR185"/>
    <mergeCell ref="C184:E184"/>
    <mergeCell ref="F184:AB184"/>
    <mergeCell ref="AC184:AF184"/>
    <mergeCell ref="AG184:AJ184"/>
    <mergeCell ref="AK184:AN184"/>
    <mergeCell ref="AO184:AR184"/>
    <mergeCell ref="C183:E183"/>
    <mergeCell ref="F183:AB183"/>
    <mergeCell ref="AC183:AF183"/>
    <mergeCell ref="AG183:AJ183"/>
    <mergeCell ref="AK183:AN183"/>
    <mergeCell ref="AO183:AR183"/>
    <mergeCell ref="C188:E188"/>
    <mergeCell ref="F188:AB188"/>
    <mergeCell ref="AC188:AF188"/>
    <mergeCell ref="AG188:AJ188"/>
    <mergeCell ref="AK188:AN188"/>
    <mergeCell ref="AO188:AR188"/>
    <mergeCell ref="C187:E187"/>
    <mergeCell ref="F187:AB187"/>
    <mergeCell ref="AC187:AF187"/>
    <mergeCell ref="AG187:AJ187"/>
    <mergeCell ref="AK187:AN187"/>
    <mergeCell ref="AO187:AR187"/>
    <mergeCell ref="C186:E186"/>
    <mergeCell ref="F186:AB186"/>
    <mergeCell ref="AC186:AF186"/>
    <mergeCell ref="AG186:AJ186"/>
    <mergeCell ref="AK186:AN186"/>
    <mergeCell ref="AO186:AR186"/>
    <mergeCell ref="C191:X191"/>
    <mergeCell ref="Y191:AN191"/>
    <mergeCell ref="AO191:AR191"/>
    <mergeCell ref="C193:E194"/>
    <mergeCell ref="F193:R194"/>
    <mergeCell ref="S193:U194"/>
    <mergeCell ref="V193:X194"/>
    <mergeCell ref="Y193:AD194"/>
    <mergeCell ref="AE193:AG194"/>
    <mergeCell ref="AH193:AJ194"/>
    <mergeCell ref="C190:E190"/>
    <mergeCell ref="F190:AB190"/>
    <mergeCell ref="AC190:AF190"/>
    <mergeCell ref="AG190:AJ190"/>
    <mergeCell ref="AK190:AN190"/>
    <mergeCell ref="AO190:AR190"/>
    <mergeCell ref="C189:E189"/>
    <mergeCell ref="F189:AB189"/>
    <mergeCell ref="AC189:AF189"/>
    <mergeCell ref="AG189:AJ189"/>
    <mergeCell ref="AK189:AN189"/>
    <mergeCell ref="AO189:AR189"/>
    <mergeCell ref="AO195:AR195"/>
    <mergeCell ref="C196:E196"/>
    <mergeCell ref="F196:R196"/>
    <mergeCell ref="S196:U196"/>
    <mergeCell ref="V196:X196"/>
    <mergeCell ref="Y196:AD196"/>
    <mergeCell ref="AE196:AG196"/>
    <mergeCell ref="AH196:AJ196"/>
    <mergeCell ref="AK196:AN196"/>
    <mergeCell ref="AO196:AR196"/>
    <mergeCell ref="AK193:AN194"/>
    <mergeCell ref="AO193:AR194"/>
    <mergeCell ref="C195:E195"/>
    <mergeCell ref="F195:R195"/>
    <mergeCell ref="S195:U195"/>
    <mergeCell ref="V195:X195"/>
    <mergeCell ref="Y195:AD195"/>
    <mergeCell ref="AE195:AG195"/>
    <mergeCell ref="AH195:AJ195"/>
    <mergeCell ref="AK195:AN195"/>
    <mergeCell ref="AK198:AN198"/>
    <mergeCell ref="AO198:AR198"/>
    <mergeCell ref="C199:E199"/>
    <mergeCell ref="F199:R199"/>
    <mergeCell ref="S199:U199"/>
    <mergeCell ref="V199:X199"/>
    <mergeCell ref="Y199:AD199"/>
    <mergeCell ref="AE199:AG199"/>
    <mergeCell ref="AH199:AJ199"/>
    <mergeCell ref="AK199:AN199"/>
    <mergeCell ref="AH197:AJ197"/>
    <mergeCell ref="AK197:AN197"/>
    <mergeCell ref="AO197:AR197"/>
    <mergeCell ref="C198:E198"/>
    <mergeCell ref="F198:R198"/>
    <mergeCell ref="S198:U198"/>
    <mergeCell ref="V198:X198"/>
    <mergeCell ref="Y198:AD198"/>
    <mergeCell ref="AE198:AG198"/>
    <mergeCell ref="AH198:AJ198"/>
    <mergeCell ref="C197:E197"/>
    <mergeCell ref="F197:R197"/>
    <mergeCell ref="S197:U197"/>
    <mergeCell ref="V197:X197"/>
    <mergeCell ref="Y197:AD197"/>
    <mergeCell ref="AE197:AG197"/>
    <mergeCell ref="AH201:AJ201"/>
    <mergeCell ref="AK201:AN201"/>
    <mergeCell ref="AO201:AR201"/>
    <mergeCell ref="C202:E202"/>
    <mergeCell ref="F202:R202"/>
    <mergeCell ref="S202:U202"/>
    <mergeCell ref="V202:X202"/>
    <mergeCell ref="Y202:AD202"/>
    <mergeCell ref="AE202:AG202"/>
    <mergeCell ref="AH202:AJ202"/>
    <mergeCell ref="C201:E201"/>
    <mergeCell ref="F201:R201"/>
    <mergeCell ref="S201:U201"/>
    <mergeCell ref="V201:X201"/>
    <mergeCell ref="Y201:AD201"/>
    <mergeCell ref="AE201:AG201"/>
    <mergeCell ref="AO199:AR199"/>
    <mergeCell ref="C200:E200"/>
    <mergeCell ref="F200:R200"/>
    <mergeCell ref="S200:U200"/>
    <mergeCell ref="V200:X200"/>
    <mergeCell ref="Y200:AD200"/>
    <mergeCell ref="AE200:AG200"/>
    <mergeCell ref="AH200:AJ200"/>
    <mergeCell ref="AK200:AN200"/>
    <mergeCell ref="AO200:AR200"/>
    <mergeCell ref="AO206:AR206"/>
    <mergeCell ref="A207:B207"/>
    <mergeCell ref="Y207:AN207"/>
    <mergeCell ref="AO207:AR207"/>
    <mergeCell ref="C209:H209"/>
    <mergeCell ref="I209:J209"/>
    <mergeCell ref="K209:Z209"/>
    <mergeCell ref="AA209:AB209"/>
    <mergeCell ref="AC209:AR209"/>
    <mergeCell ref="AK202:AN202"/>
    <mergeCell ref="AO202:AR202"/>
    <mergeCell ref="C203:X203"/>
    <mergeCell ref="Y203:AN203"/>
    <mergeCell ref="AO203:AR203"/>
    <mergeCell ref="C205:X207"/>
    <mergeCell ref="Y205:AN205"/>
    <mergeCell ref="AO205:AR205"/>
    <mergeCell ref="Y206:AG206"/>
    <mergeCell ref="AH206:AN206"/>
    <mergeCell ref="C212:H212"/>
    <mergeCell ref="I212:J212"/>
    <mergeCell ref="K212:Z212"/>
    <mergeCell ref="AA212:AB212"/>
    <mergeCell ref="AC212:AR212"/>
    <mergeCell ref="C213:H213"/>
    <mergeCell ref="I213:J213"/>
    <mergeCell ref="K213:Z213"/>
    <mergeCell ref="AA213:AB213"/>
    <mergeCell ref="AC213:AR213"/>
    <mergeCell ref="C210:H210"/>
    <mergeCell ref="I210:J210"/>
    <mergeCell ref="K210:Z210"/>
    <mergeCell ref="AA210:AB210"/>
    <mergeCell ref="AC210:AR210"/>
    <mergeCell ref="C211:H211"/>
    <mergeCell ref="I211:J211"/>
    <mergeCell ref="K211:Z211"/>
    <mergeCell ref="AA211:AB211"/>
    <mergeCell ref="AC211:AR211"/>
    <mergeCell ref="G217:AA217"/>
    <mergeCell ref="C218:F218"/>
    <mergeCell ref="G218:AA218"/>
    <mergeCell ref="C219:AA219"/>
    <mergeCell ref="AK240:AN240"/>
    <mergeCell ref="C240:E240"/>
    <mergeCell ref="V226:X227"/>
    <mergeCell ref="Y226:AF226"/>
    <mergeCell ref="AG226:AN226"/>
    <mergeCell ref="AG228:AJ228"/>
    <mergeCell ref="C214:H214"/>
    <mergeCell ref="I214:J214"/>
    <mergeCell ref="K214:Z214"/>
    <mergeCell ref="AA214:AB214"/>
    <mergeCell ref="AC214:AR214"/>
    <mergeCell ref="C216:F216"/>
    <mergeCell ref="G216:AA216"/>
    <mergeCell ref="AB216:AI219"/>
    <mergeCell ref="AJ216:AR219"/>
    <mergeCell ref="C217:F217"/>
    <mergeCell ref="AO226:AR227"/>
    <mergeCell ref="Y227:AB227"/>
    <mergeCell ref="AC227:AF227"/>
    <mergeCell ref="AG227:AJ227"/>
    <mergeCell ref="AK227:AN227"/>
    <mergeCell ref="C228:E228"/>
    <mergeCell ref="F228:U228"/>
    <mergeCell ref="V228:X228"/>
    <mergeCell ref="Y228:AB228"/>
    <mergeCell ref="AC228:AF228"/>
    <mergeCell ref="AC229:AF229"/>
    <mergeCell ref="AG229:AJ229"/>
    <mergeCell ref="C221:AR222"/>
    <mergeCell ref="C223:F224"/>
    <mergeCell ref="G223:J224"/>
    <mergeCell ref="K223:N224"/>
    <mergeCell ref="AP223:AR224"/>
    <mergeCell ref="C226:E227"/>
    <mergeCell ref="F226:U227"/>
    <mergeCell ref="AK230:AN230"/>
    <mergeCell ref="AO230:AR230"/>
    <mergeCell ref="C231:E231"/>
    <mergeCell ref="F231:U231"/>
    <mergeCell ref="V231:X231"/>
    <mergeCell ref="Y231:AB231"/>
    <mergeCell ref="AC231:AF231"/>
    <mergeCell ref="AG231:AJ231"/>
    <mergeCell ref="AK231:AN231"/>
    <mergeCell ref="AO231:AR231"/>
    <mergeCell ref="C230:E230"/>
    <mergeCell ref="F230:U230"/>
    <mergeCell ref="V230:X230"/>
    <mergeCell ref="Y230:AB230"/>
    <mergeCell ref="AC230:AF230"/>
    <mergeCell ref="AG230:AJ230"/>
    <mergeCell ref="AK228:AN228"/>
    <mergeCell ref="AO228:AR228"/>
    <mergeCell ref="C229:E229"/>
    <mergeCell ref="F229:U229"/>
    <mergeCell ref="V229:X229"/>
    <mergeCell ref="Y229:AB229"/>
    <mergeCell ref="AK229:AN229"/>
    <mergeCell ref="AO229:AR229"/>
    <mergeCell ref="O223:AK224"/>
    <mergeCell ref="AK234:AN234"/>
    <mergeCell ref="AO234:AR234"/>
    <mergeCell ref="C235:E235"/>
    <mergeCell ref="F235:U235"/>
    <mergeCell ref="V235:X235"/>
    <mergeCell ref="Y235:AB235"/>
    <mergeCell ref="AC235:AF235"/>
    <mergeCell ref="AG235:AJ235"/>
    <mergeCell ref="AK235:AN235"/>
    <mergeCell ref="AO235:AR235"/>
    <mergeCell ref="C234:E234"/>
    <mergeCell ref="F234:U234"/>
    <mergeCell ref="V234:X234"/>
    <mergeCell ref="Y234:AB234"/>
    <mergeCell ref="AC234:AF234"/>
    <mergeCell ref="AG234:AJ234"/>
    <mergeCell ref="AK232:AN232"/>
    <mergeCell ref="AO232:AR232"/>
    <mergeCell ref="C233:E233"/>
    <mergeCell ref="F233:U233"/>
    <mergeCell ref="V233:X233"/>
    <mergeCell ref="Y233:AB233"/>
    <mergeCell ref="AC233:AF233"/>
    <mergeCell ref="AG233:AJ233"/>
    <mergeCell ref="AK233:AN233"/>
    <mergeCell ref="AO233:AR233"/>
    <mergeCell ref="C232:E232"/>
    <mergeCell ref="F232:U232"/>
    <mergeCell ref="V232:X232"/>
    <mergeCell ref="Y232:AB232"/>
    <mergeCell ref="AC232:AF232"/>
    <mergeCell ref="AG232:AJ232"/>
    <mergeCell ref="F240:AB240"/>
    <mergeCell ref="AC240:AF240"/>
    <mergeCell ref="AG240:AJ240"/>
    <mergeCell ref="AO240:AR240"/>
    <mergeCell ref="C241:E241"/>
    <mergeCell ref="F241:AB241"/>
    <mergeCell ref="AC241:AF241"/>
    <mergeCell ref="AG241:AJ241"/>
    <mergeCell ref="AK241:AN241"/>
    <mergeCell ref="AO241:AR241"/>
    <mergeCell ref="C236:X236"/>
    <mergeCell ref="Y236:AN236"/>
    <mergeCell ref="AO236:AR236"/>
    <mergeCell ref="C238:E239"/>
    <mergeCell ref="F238:AB239"/>
    <mergeCell ref="AC238:AF239"/>
    <mergeCell ref="AG238:AJ239"/>
    <mergeCell ref="AK238:AN239"/>
    <mergeCell ref="AO238:AR239"/>
    <mergeCell ref="C244:E244"/>
    <mergeCell ref="F244:AB244"/>
    <mergeCell ref="AC244:AF244"/>
    <mergeCell ref="AG244:AJ244"/>
    <mergeCell ref="AK244:AN244"/>
    <mergeCell ref="AO244:AR244"/>
    <mergeCell ref="C243:E243"/>
    <mergeCell ref="F243:AB243"/>
    <mergeCell ref="AC243:AF243"/>
    <mergeCell ref="AG243:AJ243"/>
    <mergeCell ref="AK243:AN243"/>
    <mergeCell ref="AO243:AR243"/>
    <mergeCell ref="C242:E242"/>
    <mergeCell ref="F242:AB242"/>
    <mergeCell ref="AC242:AF242"/>
    <mergeCell ref="AG242:AJ242"/>
    <mergeCell ref="AK242:AN242"/>
    <mergeCell ref="AO242:AR242"/>
    <mergeCell ref="C247:E247"/>
    <mergeCell ref="F247:AB247"/>
    <mergeCell ref="AC247:AF247"/>
    <mergeCell ref="AG247:AJ247"/>
    <mergeCell ref="AK247:AN247"/>
    <mergeCell ref="AO247:AR247"/>
    <mergeCell ref="C246:E246"/>
    <mergeCell ref="F246:AB246"/>
    <mergeCell ref="AC246:AF246"/>
    <mergeCell ref="AG246:AJ246"/>
    <mergeCell ref="AK246:AN246"/>
    <mergeCell ref="AO246:AR246"/>
    <mergeCell ref="C245:E245"/>
    <mergeCell ref="F245:AB245"/>
    <mergeCell ref="AC245:AF245"/>
    <mergeCell ref="AG245:AJ245"/>
    <mergeCell ref="AK245:AN245"/>
    <mergeCell ref="AO245:AR245"/>
    <mergeCell ref="C254:E255"/>
    <mergeCell ref="F254:AB255"/>
    <mergeCell ref="AC254:AF255"/>
    <mergeCell ref="AG254:AJ255"/>
    <mergeCell ref="AK254:AN255"/>
    <mergeCell ref="AO254:AR255"/>
    <mergeCell ref="C251:X251"/>
    <mergeCell ref="Y251:AN251"/>
    <mergeCell ref="AO251:AR251"/>
    <mergeCell ref="C252:P252"/>
    <mergeCell ref="Q252:U252"/>
    <mergeCell ref="V252:X252"/>
    <mergeCell ref="Y252:AN252"/>
    <mergeCell ref="AO252:AR252"/>
    <mergeCell ref="C248:X248"/>
    <mergeCell ref="Y248:AF248"/>
    <mergeCell ref="AG248:AJ248"/>
    <mergeCell ref="AK248:AN248"/>
    <mergeCell ref="AO248:AR248"/>
    <mergeCell ref="C249:X249"/>
    <mergeCell ref="Y249:AN249"/>
    <mergeCell ref="AO249:AR249"/>
    <mergeCell ref="C258:E258"/>
    <mergeCell ref="F258:AB258"/>
    <mergeCell ref="AC258:AF258"/>
    <mergeCell ref="AG258:AJ258"/>
    <mergeCell ref="AK258:AN258"/>
    <mergeCell ref="AO258:AR258"/>
    <mergeCell ref="C257:E257"/>
    <mergeCell ref="F257:AB257"/>
    <mergeCell ref="AC257:AF257"/>
    <mergeCell ref="AG257:AJ257"/>
    <mergeCell ref="AK257:AN257"/>
    <mergeCell ref="AO257:AR257"/>
    <mergeCell ref="C256:E256"/>
    <mergeCell ref="F256:AB256"/>
    <mergeCell ref="AC256:AF256"/>
    <mergeCell ref="AG256:AJ256"/>
    <mergeCell ref="AK256:AN256"/>
    <mergeCell ref="AO256:AR256"/>
    <mergeCell ref="C261:E261"/>
    <mergeCell ref="F261:AB261"/>
    <mergeCell ref="AC261:AF261"/>
    <mergeCell ref="AG261:AJ261"/>
    <mergeCell ref="AK261:AN261"/>
    <mergeCell ref="AO261:AR261"/>
    <mergeCell ref="C260:E260"/>
    <mergeCell ref="F260:AB260"/>
    <mergeCell ref="AC260:AF260"/>
    <mergeCell ref="AG260:AJ260"/>
    <mergeCell ref="AK260:AN260"/>
    <mergeCell ref="AO260:AR260"/>
    <mergeCell ref="C259:E259"/>
    <mergeCell ref="F259:AB259"/>
    <mergeCell ref="AC259:AF259"/>
    <mergeCell ref="AG259:AJ259"/>
    <mergeCell ref="AK259:AN259"/>
    <mergeCell ref="AO259:AR259"/>
    <mergeCell ref="C264:X264"/>
    <mergeCell ref="Y264:AN264"/>
    <mergeCell ref="AO264:AR264"/>
    <mergeCell ref="C266:E267"/>
    <mergeCell ref="F266:R267"/>
    <mergeCell ref="S266:U267"/>
    <mergeCell ref="V266:X267"/>
    <mergeCell ref="Y266:AD267"/>
    <mergeCell ref="AE266:AG267"/>
    <mergeCell ref="AH266:AJ267"/>
    <mergeCell ref="C263:E263"/>
    <mergeCell ref="F263:AB263"/>
    <mergeCell ref="AC263:AF263"/>
    <mergeCell ref="AG263:AJ263"/>
    <mergeCell ref="AK263:AN263"/>
    <mergeCell ref="AO263:AR263"/>
    <mergeCell ref="C262:E262"/>
    <mergeCell ref="F262:AB262"/>
    <mergeCell ref="AC262:AF262"/>
    <mergeCell ref="AG262:AJ262"/>
    <mergeCell ref="AK262:AN262"/>
    <mergeCell ref="AO262:AR262"/>
    <mergeCell ref="AO268:AR268"/>
    <mergeCell ref="C269:E269"/>
    <mergeCell ref="F269:R269"/>
    <mergeCell ref="S269:U269"/>
    <mergeCell ref="V269:X269"/>
    <mergeCell ref="Y269:AD269"/>
    <mergeCell ref="AE269:AG269"/>
    <mergeCell ref="AH269:AJ269"/>
    <mergeCell ref="AK269:AN269"/>
    <mergeCell ref="AO269:AR269"/>
    <mergeCell ref="AK266:AN267"/>
    <mergeCell ref="AO266:AR267"/>
    <mergeCell ref="C268:E268"/>
    <mergeCell ref="F268:R268"/>
    <mergeCell ref="S268:U268"/>
    <mergeCell ref="V268:X268"/>
    <mergeCell ref="Y268:AD268"/>
    <mergeCell ref="AE268:AG268"/>
    <mergeCell ref="AH268:AJ268"/>
    <mergeCell ref="AK268:AN268"/>
    <mergeCell ref="AK271:AN271"/>
    <mergeCell ref="AO271:AR271"/>
    <mergeCell ref="C272:E272"/>
    <mergeCell ref="F272:R272"/>
    <mergeCell ref="S272:U272"/>
    <mergeCell ref="V272:X272"/>
    <mergeCell ref="Y272:AD272"/>
    <mergeCell ref="AE272:AG272"/>
    <mergeCell ref="AH272:AJ272"/>
    <mergeCell ref="AK272:AN272"/>
    <mergeCell ref="AH270:AJ270"/>
    <mergeCell ref="AK270:AN270"/>
    <mergeCell ref="AO270:AR270"/>
    <mergeCell ref="C271:E271"/>
    <mergeCell ref="F271:R271"/>
    <mergeCell ref="S271:U271"/>
    <mergeCell ref="V271:X271"/>
    <mergeCell ref="Y271:AD271"/>
    <mergeCell ref="AE271:AG271"/>
    <mergeCell ref="AH271:AJ271"/>
    <mergeCell ref="C270:E270"/>
    <mergeCell ref="F270:R270"/>
    <mergeCell ref="S270:U270"/>
    <mergeCell ref="V270:X270"/>
    <mergeCell ref="Y270:AD270"/>
    <mergeCell ref="AE270:AG270"/>
    <mergeCell ref="AH274:AJ274"/>
    <mergeCell ref="AK274:AN274"/>
    <mergeCell ref="AO274:AR274"/>
    <mergeCell ref="C275:E275"/>
    <mergeCell ref="F275:R275"/>
    <mergeCell ref="S275:U275"/>
    <mergeCell ref="V275:X275"/>
    <mergeCell ref="Y275:AD275"/>
    <mergeCell ref="AE275:AG275"/>
    <mergeCell ref="AH275:AJ275"/>
    <mergeCell ref="C274:E274"/>
    <mergeCell ref="F274:R274"/>
    <mergeCell ref="S274:U274"/>
    <mergeCell ref="V274:X274"/>
    <mergeCell ref="Y274:AD274"/>
    <mergeCell ref="AE274:AG274"/>
    <mergeCell ref="AO272:AR272"/>
    <mergeCell ref="C273:E273"/>
    <mergeCell ref="F273:R273"/>
    <mergeCell ref="S273:U273"/>
    <mergeCell ref="V273:X273"/>
    <mergeCell ref="Y273:AD273"/>
    <mergeCell ref="AE273:AG273"/>
    <mergeCell ref="AH273:AJ273"/>
    <mergeCell ref="AK273:AN273"/>
    <mergeCell ref="AO273:AR273"/>
    <mergeCell ref="AO279:AR279"/>
    <mergeCell ref="A280:B280"/>
    <mergeCell ref="Y280:AN280"/>
    <mergeCell ref="AO280:AR280"/>
    <mergeCell ref="C282:H282"/>
    <mergeCell ref="I282:J282"/>
    <mergeCell ref="K282:Z282"/>
    <mergeCell ref="AA282:AB282"/>
    <mergeCell ref="AC282:AR282"/>
    <mergeCell ref="AK275:AN275"/>
    <mergeCell ref="AO275:AR275"/>
    <mergeCell ref="C276:X276"/>
    <mergeCell ref="Y276:AN276"/>
    <mergeCell ref="AO276:AR276"/>
    <mergeCell ref="C278:X280"/>
    <mergeCell ref="Y278:AN278"/>
    <mergeCell ref="AO278:AR278"/>
    <mergeCell ref="Y279:AG279"/>
    <mergeCell ref="AH279:AN279"/>
    <mergeCell ref="C285:H285"/>
    <mergeCell ref="I285:J285"/>
    <mergeCell ref="K285:Z285"/>
    <mergeCell ref="AA285:AB285"/>
    <mergeCell ref="AC285:AR285"/>
    <mergeCell ref="C286:H286"/>
    <mergeCell ref="I286:J286"/>
    <mergeCell ref="K286:Z286"/>
    <mergeCell ref="AA286:AB286"/>
    <mergeCell ref="AC286:AR286"/>
    <mergeCell ref="C283:H283"/>
    <mergeCell ref="I283:J283"/>
    <mergeCell ref="K283:Z283"/>
    <mergeCell ref="AA283:AB283"/>
    <mergeCell ref="AC283:AR283"/>
    <mergeCell ref="C284:H284"/>
    <mergeCell ref="I284:J284"/>
    <mergeCell ref="K284:Z284"/>
    <mergeCell ref="AA284:AB284"/>
    <mergeCell ref="AC284:AR284"/>
    <mergeCell ref="C299:E300"/>
    <mergeCell ref="F299:U300"/>
    <mergeCell ref="V299:X300"/>
    <mergeCell ref="Y299:AF299"/>
    <mergeCell ref="AG299:AN299"/>
    <mergeCell ref="AO299:AR300"/>
    <mergeCell ref="Y300:AB300"/>
    <mergeCell ref="AC300:AF300"/>
    <mergeCell ref="AG300:AJ300"/>
    <mergeCell ref="AK300:AN300"/>
    <mergeCell ref="I287:J287"/>
    <mergeCell ref="K287:Z287"/>
    <mergeCell ref="AA287:AB287"/>
    <mergeCell ref="C294:AR295"/>
    <mergeCell ref="C296:F297"/>
    <mergeCell ref="G296:J297"/>
    <mergeCell ref="K296:N297"/>
    <mergeCell ref="O296:AK297"/>
    <mergeCell ref="AL296:AO297"/>
    <mergeCell ref="AP296:AR297"/>
    <mergeCell ref="AC287:AR287"/>
    <mergeCell ref="C289:F289"/>
    <mergeCell ref="G289:AA289"/>
    <mergeCell ref="AJ289:AR292"/>
    <mergeCell ref="C290:F290"/>
    <mergeCell ref="G290:AA290"/>
    <mergeCell ref="C291:F291"/>
    <mergeCell ref="G291:AA291"/>
    <mergeCell ref="C292:AA292"/>
    <mergeCell ref="C287:H287"/>
    <mergeCell ref="AB289:AI292"/>
    <mergeCell ref="AK303:AN303"/>
    <mergeCell ref="AO303:AR303"/>
    <mergeCell ref="C304:E304"/>
    <mergeCell ref="F304:U304"/>
    <mergeCell ref="V304:X304"/>
    <mergeCell ref="Y304:AB304"/>
    <mergeCell ref="AC304:AF304"/>
    <mergeCell ref="AG304:AJ304"/>
    <mergeCell ref="AK304:AN304"/>
    <mergeCell ref="AO304:AR304"/>
    <mergeCell ref="C303:E303"/>
    <mergeCell ref="F303:U303"/>
    <mergeCell ref="V303:X303"/>
    <mergeCell ref="Y303:AB303"/>
    <mergeCell ref="AC303:AF303"/>
    <mergeCell ref="AG303:AJ303"/>
    <mergeCell ref="AK301:AN301"/>
    <mergeCell ref="AO301:AR301"/>
    <mergeCell ref="C302:E302"/>
    <mergeCell ref="F302:U302"/>
    <mergeCell ref="V302:X302"/>
    <mergeCell ref="Y302:AB302"/>
    <mergeCell ref="AC302:AF302"/>
    <mergeCell ref="AG302:AJ302"/>
    <mergeCell ref="AK302:AN302"/>
    <mergeCell ref="AO302:AR302"/>
    <mergeCell ref="C301:E301"/>
    <mergeCell ref="F301:U301"/>
    <mergeCell ref="V301:X301"/>
    <mergeCell ref="Y301:AB301"/>
    <mergeCell ref="AC301:AF301"/>
    <mergeCell ref="AG301:AJ301"/>
    <mergeCell ref="AK307:AN307"/>
    <mergeCell ref="AO307:AR307"/>
    <mergeCell ref="C308:E308"/>
    <mergeCell ref="F308:U308"/>
    <mergeCell ref="V308:X308"/>
    <mergeCell ref="Y308:AB308"/>
    <mergeCell ref="AC308:AF308"/>
    <mergeCell ref="AG308:AJ308"/>
    <mergeCell ref="AK308:AN308"/>
    <mergeCell ref="AO308:AR308"/>
    <mergeCell ref="C307:E307"/>
    <mergeCell ref="F307:U307"/>
    <mergeCell ref="V307:X307"/>
    <mergeCell ref="Y307:AB307"/>
    <mergeCell ref="AC307:AF307"/>
    <mergeCell ref="AG307:AJ307"/>
    <mergeCell ref="AK305:AN305"/>
    <mergeCell ref="AO305:AR305"/>
    <mergeCell ref="C306:E306"/>
    <mergeCell ref="F306:U306"/>
    <mergeCell ref="V306:X306"/>
    <mergeCell ref="Y306:AB306"/>
    <mergeCell ref="AC306:AF306"/>
    <mergeCell ref="AG306:AJ306"/>
    <mergeCell ref="AK306:AN306"/>
    <mergeCell ref="AO306:AR306"/>
    <mergeCell ref="C305:E305"/>
    <mergeCell ref="F305:U305"/>
    <mergeCell ref="V305:X305"/>
    <mergeCell ref="Y305:AB305"/>
    <mergeCell ref="AC305:AF305"/>
    <mergeCell ref="AG305:AJ305"/>
    <mergeCell ref="F313:AB313"/>
    <mergeCell ref="AC313:AF313"/>
    <mergeCell ref="AG313:AJ313"/>
    <mergeCell ref="AO313:AR313"/>
    <mergeCell ref="C314:E314"/>
    <mergeCell ref="F314:AB314"/>
    <mergeCell ref="AC314:AF314"/>
    <mergeCell ref="AG314:AJ314"/>
    <mergeCell ref="AK314:AN314"/>
    <mergeCell ref="AO314:AR314"/>
    <mergeCell ref="C309:X309"/>
    <mergeCell ref="Y309:AN309"/>
    <mergeCell ref="AO309:AR309"/>
    <mergeCell ref="C311:E312"/>
    <mergeCell ref="F311:AB312"/>
    <mergeCell ref="AC311:AF312"/>
    <mergeCell ref="AG311:AJ312"/>
    <mergeCell ref="AK311:AN312"/>
    <mergeCell ref="AO311:AR312"/>
    <mergeCell ref="AK313:AN313"/>
    <mergeCell ref="C313:E313"/>
    <mergeCell ref="C317:E317"/>
    <mergeCell ref="F317:AB317"/>
    <mergeCell ref="AC317:AF317"/>
    <mergeCell ref="AG317:AJ317"/>
    <mergeCell ref="AK317:AN317"/>
    <mergeCell ref="AO317:AR317"/>
    <mergeCell ref="C316:E316"/>
    <mergeCell ref="F316:AB316"/>
    <mergeCell ref="AC316:AF316"/>
    <mergeCell ref="AG316:AJ316"/>
    <mergeCell ref="AK316:AN316"/>
    <mergeCell ref="AO316:AR316"/>
    <mergeCell ref="C315:E315"/>
    <mergeCell ref="F315:AB315"/>
    <mergeCell ref="AC315:AF315"/>
    <mergeCell ref="AG315:AJ315"/>
    <mergeCell ref="AK315:AN315"/>
    <mergeCell ref="AO315:AR315"/>
    <mergeCell ref="C320:E320"/>
    <mergeCell ref="F320:AB320"/>
    <mergeCell ref="AC320:AF320"/>
    <mergeCell ref="AG320:AJ320"/>
    <mergeCell ref="AK320:AN320"/>
    <mergeCell ref="AO320:AR320"/>
    <mergeCell ref="C319:E319"/>
    <mergeCell ref="F319:AB319"/>
    <mergeCell ref="AC319:AF319"/>
    <mergeCell ref="AG319:AJ319"/>
    <mergeCell ref="AK319:AN319"/>
    <mergeCell ref="AO319:AR319"/>
    <mergeCell ref="C318:E318"/>
    <mergeCell ref="F318:AB318"/>
    <mergeCell ref="AC318:AF318"/>
    <mergeCell ref="AG318:AJ318"/>
    <mergeCell ref="AK318:AN318"/>
    <mergeCell ref="AO318:AR318"/>
    <mergeCell ref="C327:E328"/>
    <mergeCell ref="F327:AB328"/>
    <mergeCell ref="AC327:AF328"/>
    <mergeCell ref="AG327:AJ328"/>
    <mergeCell ref="AK327:AN328"/>
    <mergeCell ref="AO327:AR328"/>
    <mergeCell ref="C324:X324"/>
    <mergeCell ref="Y324:AN324"/>
    <mergeCell ref="AO324:AR324"/>
    <mergeCell ref="C325:P325"/>
    <mergeCell ref="Q325:U325"/>
    <mergeCell ref="V325:X325"/>
    <mergeCell ref="Y325:AN325"/>
    <mergeCell ref="AO325:AR325"/>
    <mergeCell ref="C321:X321"/>
    <mergeCell ref="Y321:AF321"/>
    <mergeCell ref="AG321:AJ321"/>
    <mergeCell ref="AK321:AN321"/>
    <mergeCell ref="AO321:AR321"/>
    <mergeCell ref="C322:X322"/>
    <mergeCell ref="Y322:AN322"/>
    <mergeCell ref="AO322:AR322"/>
    <mergeCell ref="C331:E331"/>
    <mergeCell ref="F331:AB331"/>
    <mergeCell ref="AC331:AF331"/>
    <mergeCell ref="AG331:AJ331"/>
    <mergeCell ref="AK331:AN331"/>
    <mergeCell ref="AO331:AR331"/>
    <mergeCell ref="C330:E330"/>
    <mergeCell ref="F330:AB330"/>
    <mergeCell ref="AC330:AF330"/>
    <mergeCell ref="AG330:AJ330"/>
    <mergeCell ref="AK330:AN330"/>
    <mergeCell ref="AO330:AR330"/>
    <mergeCell ref="C329:E329"/>
    <mergeCell ref="F329:AB329"/>
    <mergeCell ref="AC329:AF329"/>
    <mergeCell ref="AG329:AJ329"/>
    <mergeCell ref="AK329:AN329"/>
    <mergeCell ref="AO329:AR329"/>
    <mergeCell ref="C334:E334"/>
    <mergeCell ref="F334:AB334"/>
    <mergeCell ref="AC334:AF334"/>
    <mergeCell ref="AG334:AJ334"/>
    <mergeCell ref="AK334:AN334"/>
    <mergeCell ref="AO334:AR334"/>
    <mergeCell ref="C333:E333"/>
    <mergeCell ref="F333:AB333"/>
    <mergeCell ref="AC333:AF333"/>
    <mergeCell ref="AG333:AJ333"/>
    <mergeCell ref="AK333:AN333"/>
    <mergeCell ref="AO333:AR333"/>
    <mergeCell ref="C332:E332"/>
    <mergeCell ref="F332:AB332"/>
    <mergeCell ref="AC332:AF332"/>
    <mergeCell ref="AG332:AJ332"/>
    <mergeCell ref="AK332:AN332"/>
    <mergeCell ref="AO332:AR332"/>
    <mergeCell ref="C337:X337"/>
    <mergeCell ref="Y337:AN337"/>
    <mergeCell ref="AO337:AR337"/>
    <mergeCell ref="C339:E340"/>
    <mergeCell ref="F339:R340"/>
    <mergeCell ref="S339:U340"/>
    <mergeCell ref="V339:X340"/>
    <mergeCell ref="Y339:AD340"/>
    <mergeCell ref="AE339:AG340"/>
    <mergeCell ref="AH339:AJ340"/>
    <mergeCell ref="C336:E336"/>
    <mergeCell ref="F336:AB336"/>
    <mergeCell ref="AC336:AF336"/>
    <mergeCell ref="AG336:AJ336"/>
    <mergeCell ref="AK336:AN336"/>
    <mergeCell ref="AO336:AR336"/>
    <mergeCell ref="C335:E335"/>
    <mergeCell ref="F335:AB335"/>
    <mergeCell ref="AC335:AF335"/>
    <mergeCell ref="AG335:AJ335"/>
    <mergeCell ref="AK335:AN335"/>
    <mergeCell ref="AO335:AR335"/>
    <mergeCell ref="AO341:AR341"/>
    <mergeCell ref="C342:E342"/>
    <mergeCell ref="F342:R342"/>
    <mergeCell ref="S342:U342"/>
    <mergeCell ref="V342:X342"/>
    <mergeCell ref="Y342:AD342"/>
    <mergeCell ref="AE342:AG342"/>
    <mergeCell ref="AH342:AJ342"/>
    <mergeCell ref="AK342:AN342"/>
    <mergeCell ref="AO342:AR342"/>
    <mergeCell ref="AK339:AN340"/>
    <mergeCell ref="AO339:AR340"/>
    <mergeCell ref="C341:E341"/>
    <mergeCell ref="F341:R341"/>
    <mergeCell ref="S341:U341"/>
    <mergeCell ref="V341:X341"/>
    <mergeCell ref="Y341:AD341"/>
    <mergeCell ref="AE341:AG341"/>
    <mergeCell ref="AH341:AJ341"/>
    <mergeCell ref="AK341:AN341"/>
    <mergeCell ref="AK344:AN344"/>
    <mergeCell ref="AO344:AR344"/>
    <mergeCell ref="C345:E345"/>
    <mergeCell ref="F345:R345"/>
    <mergeCell ref="S345:U345"/>
    <mergeCell ref="V345:X345"/>
    <mergeCell ref="Y345:AD345"/>
    <mergeCell ref="AE345:AG345"/>
    <mergeCell ref="AH345:AJ345"/>
    <mergeCell ref="AK345:AN345"/>
    <mergeCell ref="AH343:AJ343"/>
    <mergeCell ref="AK343:AN343"/>
    <mergeCell ref="AO343:AR343"/>
    <mergeCell ref="C344:E344"/>
    <mergeCell ref="F344:R344"/>
    <mergeCell ref="S344:U344"/>
    <mergeCell ref="V344:X344"/>
    <mergeCell ref="Y344:AD344"/>
    <mergeCell ref="AE344:AG344"/>
    <mergeCell ref="AH344:AJ344"/>
    <mergeCell ref="C343:E343"/>
    <mergeCell ref="F343:R343"/>
    <mergeCell ref="S343:U343"/>
    <mergeCell ref="V343:X343"/>
    <mergeCell ref="Y343:AD343"/>
    <mergeCell ref="AE343:AG343"/>
    <mergeCell ref="AH347:AJ347"/>
    <mergeCell ref="AK347:AN347"/>
    <mergeCell ref="AO347:AR347"/>
    <mergeCell ref="C348:E348"/>
    <mergeCell ref="F348:R348"/>
    <mergeCell ref="S348:U348"/>
    <mergeCell ref="V348:X348"/>
    <mergeCell ref="Y348:AD348"/>
    <mergeCell ref="AE348:AG348"/>
    <mergeCell ref="AH348:AJ348"/>
    <mergeCell ref="C347:E347"/>
    <mergeCell ref="F347:R347"/>
    <mergeCell ref="S347:U347"/>
    <mergeCell ref="V347:X347"/>
    <mergeCell ref="Y347:AD347"/>
    <mergeCell ref="AE347:AG347"/>
    <mergeCell ref="AO345:AR345"/>
    <mergeCell ref="C346:E346"/>
    <mergeCell ref="F346:R346"/>
    <mergeCell ref="S346:U346"/>
    <mergeCell ref="V346:X346"/>
    <mergeCell ref="Y346:AD346"/>
    <mergeCell ref="AE346:AG346"/>
    <mergeCell ref="AH346:AJ346"/>
    <mergeCell ref="AK346:AN346"/>
    <mergeCell ref="AO346:AR346"/>
    <mergeCell ref="K357:Z357"/>
    <mergeCell ref="AA357:AB357"/>
    <mergeCell ref="AC357:AR357"/>
    <mergeCell ref="AO352:AR352"/>
    <mergeCell ref="A353:B353"/>
    <mergeCell ref="Y353:AN353"/>
    <mergeCell ref="AO353:AR353"/>
    <mergeCell ref="C355:H355"/>
    <mergeCell ref="I355:J355"/>
    <mergeCell ref="K355:Z355"/>
    <mergeCell ref="AA355:AB355"/>
    <mergeCell ref="AC355:AR355"/>
    <mergeCell ref="AK348:AN348"/>
    <mergeCell ref="AO348:AR348"/>
    <mergeCell ref="C349:X349"/>
    <mergeCell ref="Y349:AN349"/>
    <mergeCell ref="AO349:AR349"/>
    <mergeCell ref="C351:X353"/>
    <mergeCell ref="Y351:AN351"/>
    <mergeCell ref="AO351:AR351"/>
    <mergeCell ref="Y352:AG352"/>
    <mergeCell ref="AH352:AN352"/>
    <mergeCell ref="C356:H356"/>
    <mergeCell ref="I356:J356"/>
    <mergeCell ref="K356:Z356"/>
    <mergeCell ref="AA356:AB356"/>
    <mergeCell ref="AC356:AR356"/>
    <mergeCell ref="C357:H357"/>
    <mergeCell ref="I357:J357"/>
    <mergeCell ref="C360:H360"/>
    <mergeCell ref="I360:J360"/>
    <mergeCell ref="K360:Z360"/>
    <mergeCell ref="AA360:AB360"/>
    <mergeCell ref="AC360:AR360"/>
    <mergeCell ref="AC358:AR358"/>
    <mergeCell ref="C359:H359"/>
    <mergeCell ref="I359:J359"/>
    <mergeCell ref="K359:Z359"/>
    <mergeCell ref="C362:F362"/>
    <mergeCell ref="G362:AA362"/>
    <mergeCell ref="AB362:AI365"/>
    <mergeCell ref="AJ362:AR365"/>
    <mergeCell ref="C363:F363"/>
    <mergeCell ref="G363:AA363"/>
    <mergeCell ref="C364:F364"/>
    <mergeCell ref="G364:AA364"/>
    <mergeCell ref="C365:AA365"/>
    <mergeCell ref="AA359:AB359"/>
    <mergeCell ref="AC359:AR359"/>
    <mergeCell ref="C358:H358"/>
    <mergeCell ref="I358:J358"/>
    <mergeCell ref="K358:Z358"/>
    <mergeCell ref="AA358:AB358"/>
  </mergeCells>
  <printOptions horizontalCentered="1" verticalCentered="1"/>
  <pageMargins left="0.78740157480314965" right="0.59055118110236227" top="0.78740157480314965" bottom="0.39370078740157483" header="0" footer="0"/>
  <pageSetup paperSize="9" scale="46" orientation="portrait" horizontalDpi="4294967294" verticalDpi="300" r:id="rId1"/>
  <headerFooter alignWithMargins="0"/>
  <rowBreaks count="5" manualBreakCount="5">
    <brk id="73" min="2" max="43" man="1"/>
    <brk id="146" min="2" max="43" man="1"/>
    <brk id="219" min="2" max="43" man="1"/>
    <brk id="292" min="2" max="43" man="1"/>
    <brk id="365" min="2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D63"/>
  <sheetViews>
    <sheetView view="pageBreakPreview" workbookViewId="0">
      <selection activeCell="B25" sqref="B25"/>
    </sheetView>
  </sheetViews>
  <sheetFormatPr defaultColWidth="8.85546875" defaultRowHeight="11.25"/>
  <cols>
    <col min="1" max="1" width="10.7109375" style="92" customWidth="1"/>
    <col min="2" max="2" width="40.7109375" style="101" customWidth="1"/>
    <col min="3" max="4" width="12.7109375" style="127" customWidth="1"/>
    <col min="5" max="16384" width="8.85546875" style="101"/>
  </cols>
  <sheetData>
    <row r="1" spans="1:4" s="92" customFormat="1" ht="15" customHeight="1">
      <c r="A1" s="88"/>
      <c r="B1" s="89" t="s">
        <v>185</v>
      </c>
      <c r="C1" s="90">
        <v>40664</v>
      </c>
      <c r="D1" s="91"/>
    </row>
    <row r="2" spans="1:4" s="92" customFormat="1" ht="12" thickBot="1">
      <c r="A2" s="93" t="s">
        <v>2</v>
      </c>
      <c r="B2" s="94" t="s">
        <v>186</v>
      </c>
      <c r="C2" s="95" t="s">
        <v>187</v>
      </c>
      <c r="D2" s="96" t="s">
        <v>188</v>
      </c>
    </row>
    <row r="3" spans="1:4" s="92" customFormat="1">
      <c r="A3" s="97" t="s">
        <v>189</v>
      </c>
      <c r="B3" s="98" t="s">
        <v>190</v>
      </c>
      <c r="C3" s="249">
        <v>2.9</v>
      </c>
      <c r="D3" s="100">
        <f>ROUNDUP(($C$50*(1+$C$48)*C3)/$C$49,2)</f>
        <v>16.260000000000002</v>
      </c>
    </row>
    <row r="4" spans="1:4">
      <c r="A4" s="97" t="s">
        <v>191</v>
      </c>
      <c r="B4" s="98" t="s">
        <v>192</v>
      </c>
      <c r="C4" s="250">
        <v>3.2</v>
      </c>
      <c r="D4" s="100">
        <f t="shared" ref="D4:D24" si="0">ROUNDUP(($C$50*(1+$C$48)*C4)/$C$49,2)</f>
        <v>17.940000000000001</v>
      </c>
    </row>
    <row r="5" spans="1:4">
      <c r="A5" s="102" t="s">
        <v>193</v>
      </c>
      <c r="B5" s="103" t="s">
        <v>194</v>
      </c>
      <c r="C5" s="249">
        <v>2.7</v>
      </c>
      <c r="D5" s="100">
        <f t="shared" si="0"/>
        <v>15.14</v>
      </c>
    </row>
    <row r="6" spans="1:4">
      <c r="A6" s="102" t="s">
        <v>195</v>
      </c>
      <c r="B6" s="103" t="s">
        <v>196</v>
      </c>
      <c r="C6" s="249">
        <v>3.7</v>
      </c>
      <c r="D6" s="100">
        <f t="shared" si="0"/>
        <v>20.75</v>
      </c>
    </row>
    <row r="7" spans="1:4">
      <c r="A7" s="102" t="s">
        <v>197</v>
      </c>
      <c r="B7" s="103" t="s">
        <v>198</v>
      </c>
      <c r="C7" s="249">
        <v>3.7</v>
      </c>
      <c r="D7" s="100">
        <f t="shared" si="0"/>
        <v>20.75</v>
      </c>
    </row>
    <row r="8" spans="1:4">
      <c r="A8" s="102" t="s">
        <v>199</v>
      </c>
      <c r="B8" s="103" t="s">
        <v>52</v>
      </c>
      <c r="C8" s="249">
        <v>4.0999999999999996</v>
      </c>
      <c r="D8" s="100">
        <f t="shared" si="0"/>
        <v>22.990000000000002</v>
      </c>
    </row>
    <row r="9" spans="1:4">
      <c r="A9" s="102" t="s">
        <v>200</v>
      </c>
      <c r="B9" s="103" t="s">
        <v>201</v>
      </c>
      <c r="C9" s="249">
        <v>7</v>
      </c>
      <c r="D9" s="100">
        <f t="shared" si="0"/>
        <v>39.25</v>
      </c>
    </row>
    <row r="10" spans="1:4">
      <c r="A10" s="102" t="s">
        <v>202</v>
      </c>
      <c r="B10" s="103" t="s">
        <v>203</v>
      </c>
      <c r="C10" s="249">
        <v>7</v>
      </c>
      <c r="D10" s="100">
        <f t="shared" si="0"/>
        <v>39.25</v>
      </c>
    </row>
    <row r="11" spans="1:4">
      <c r="A11" s="102" t="s">
        <v>204</v>
      </c>
      <c r="B11" s="103" t="s">
        <v>205</v>
      </c>
      <c r="C11" s="249">
        <v>4.0999999999999996</v>
      </c>
      <c r="D11" s="100">
        <f t="shared" si="0"/>
        <v>22.990000000000002</v>
      </c>
    </row>
    <row r="12" spans="1:4">
      <c r="A12" s="102" t="s">
        <v>206</v>
      </c>
      <c r="B12" s="103" t="s">
        <v>207</v>
      </c>
      <c r="C12" s="249">
        <v>1.99</v>
      </c>
      <c r="D12" s="100">
        <f t="shared" si="0"/>
        <v>11.16</v>
      </c>
    </row>
    <row r="13" spans="1:4">
      <c r="A13" s="102" t="s">
        <v>208</v>
      </c>
      <c r="B13" s="103" t="s">
        <v>209</v>
      </c>
      <c r="C13" s="249">
        <v>1.99</v>
      </c>
      <c r="D13" s="100">
        <f t="shared" si="0"/>
        <v>11.16</v>
      </c>
    </row>
    <row r="14" spans="1:4">
      <c r="A14" s="102" t="s">
        <v>210</v>
      </c>
      <c r="B14" s="103" t="s">
        <v>211</v>
      </c>
      <c r="C14" s="249">
        <v>1.99</v>
      </c>
      <c r="D14" s="100">
        <f t="shared" si="0"/>
        <v>11.16</v>
      </c>
    </row>
    <row r="15" spans="1:4">
      <c r="A15" s="102" t="s">
        <v>212</v>
      </c>
      <c r="B15" s="103" t="s">
        <v>64</v>
      </c>
      <c r="C15" s="249">
        <v>1.99</v>
      </c>
      <c r="D15" s="100">
        <f t="shared" si="0"/>
        <v>11.16</v>
      </c>
    </row>
    <row r="16" spans="1:4">
      <c r="A16" s="102" t="s">
        <v>213</v>
      </c>
      <c r="B16" s="103" t="s">
        <v>214</v>
      </c>
      <c r="C16" s="249">
        <v>1.99</v>
      </c>
      <c r="D16" s="100">
        <f t="shared" si="0"/>
        <v>11.16</v>
      </c>
    </row>
    <row r="17" spans="1:4">
      <c r="A17" s="102" t="s">
        <v>215</v>
      </c>
      <c r="B17" s="103" t="s">
        <v>216</v>
      </c>
      <c r="C17" s="249">
        <v>1.99</v>
      </c>
      <c r="D17" s="100">
        <f t="shared" si="0"/>
        <v>11.16</v>
      </c>
    </row>
    <row r="18" spans="1:4">
      <c r="A18" s="102" t="s">
        <v>217</v>
      </c>
      <c r="B18" s="103" t="s">
        <v>218</v>
      </c>
      <c r="C18" s="249">
        <v>1.99</v>
      </c>
      <c r="D18" s="100">
        <f t="shared" si="0"/>
        <v>11.16</v>
      </c>
    </row>
    <row r="19" spans="1:4">
      <c r="A19" s="102" t="s">
        <v>219</v>
      </c>
      <c r="B19" s="103" t="s">
        <v>220</v>
      </c>
      <c r="C19" s="249">
        <v>1.99</v>
      </c>
      <c r="D19" s="100">
        <f t="shared" si="0"/>
        <v>11.16</v>
      </c>
    </row>
    <row r="20" spans="1:4">
      <c r="A20" s="102" t="s">
        <v>221</v>
      </c>
      <c r="B20" s="103" t="s">
        <v>53</v>
      </c>
      <c r="C20" s="249">
        <v>1.41</v>
      </c>
      <c r="D20" s="100">
        <f t="shared" si="0"/>
        <v>7.91</v>
      </c>
    </row>
    <row r="21" spans="1:4">
      <c r="A21" s="102" t="s">
        <v>222</v>
      </c>
      <c r="B21" s="103" t="s">
        <v>223</v>
      </c>
      <c r="C21" s="249">
        <v>1</v>
      </c>
      <c r="D21" s="100">
        <f t="shared" si="0"/>
        <v>5.6099999999999994</v>
      </c>
    </row>
    <row r="22" spans="1:4">
      <c r="A22" s="102" t="s">
        <v>224</v>
      </c>
      <c r="B22" s="103" t="s">
        <v>225</v>
      </c>
      <c r="C22" s="249">
        <v>1.54</v>
      </c>
      <c r="D22" s="100">
        <f t="shared" si="0"/>
        <v>8.64</v>
      </c>
    </row>
    <row r="23" spans="1:4">
      <c r="A23" s="102" t="s">
        <v>226</v>
      </c>
      <c r="B23" s="103" t="s">
        <v>227</v>
      </c>
      <c r="C23" s="249">
        <v>2.8</v>
      </c>
      <c r="D23" s="100">
        <f t="shared" si="0"/>
        <v>15.7</v>
      </c>
    </row>
    <row r="24" spans="1:4">
      <c r="A24" s="102" t="s">
        <v>228</v>
      </c>
      <c r="B24" s="103" t="s">
        <v>229</v>
      </c>
      <c r="C24" s="248">
        <v>1</v>
      </c>
      <c r="D24" s="100">
        <f t="shared" si="0"/>
        <v>5.6099999999999994</v>
      </c>
    </row>
    <row r="25" spans="1:4">
      <c r="A25" s="102" t="s">
        <v>230</v>
      </c>
      <c r="B25" s="103" t="s">
        <v>231</v>
      </c>
      <c r="C25" s="248">
        <v>1</v>
      </c>
      <c r="D25" s="100">
        <f>ROUND(($C$39*(1+$C$48)*C25)/$C$49,2)</f>
        <v>31.78</v>
      </c>
    </row>
    <row r="26" spans="1:4">
      <c r="A26" s="102" t="s">
        <v>232</v>
      </c>
      <c r="B26" s="103" t="s">
        <v>233</v>
      </c>
      <c r="C26" s="248">
        <v>1</v>
      </c>
      <c r="D26" s="100">
        <f>ROUND(($C$36*(1+$C$48)*C26)/$C$49,2)</f>
        <v>18.690000000000001</v>
      </c>
    </row>
    <row r="27" spans="1:4">
      <c r="A27" s="102" t="s">
        <v>234</v>
      </c>
      <c r="B27" s="106" t="s">
        <v>235</v>
      </c>
      <c r="C27" s="248">
        <v>1</v>
      </c>
      <c r="D27" s="100">
        <f>ROUND(($C$43*(1+$C$48)*C27)/$C$49,2)</f>
        <v>13.08</v>
      </c>
    </row>
    <row r="28" spans="1:4">
      <c r="A28" s="102" t="s">
        <v>236</v>
      </c>
      <c r="B28" s="106" t="s">
        <v>237</v>
      </c>
      <c r="C28" s="248">
        <v>1</v>
      </c>
      <c r="D28" s="100">
        <f>ROUND(($C$40*(1+$C$48)*C28)/$C$49,2)</f>
        <v>11.22</v>
      </c>
    </row>
    <row r="29" spans="1:4">
      <c r="A29" s="102" t="s">
        <v>238</v>
      </c>
      <c r="B29" s="107" t="s">
        <v>239</v>
      </c>
      <c r="C29" s="248">
        <v>1</v>
      </c>
      <c r="D29" s="100">
        <f>ROUND(($C$37*(1+$C$48)*C29)/$C$49,2)</f>
        <v>7.48</v>
      </c>
    </row>
    <row r="30" spans="1:4">
      <c r="A30" s="102" t="s">
        <v>240</v>
      </c>
      <c r="B30" s="107" t="s">
        <v>241</v>
      </c>
      <c r="C30" s="248">
        <v>1</v>
      </c>
      <c r="D30" s="100">
        <f>ROUND(($C$38*(1+$C$48)*C30)/$C$49,2)</f>
        <v>76.17</v>
      </c>
    </row>
    <row r="31" spans="1:4">
      <c r="A31" s="102" t="s">
        <v>242</v>
      </c>
      <c r="B31" s="107" t="s">
        <v>243</v>
      </c>
      <c r="C31" s="248">
        <v>1</v>
      </c>
      <c r="D31" s="100">
        <f>ROUND(($C$39*(1+$C$48)*C31)/$C$49,2)</f>
        <v>31.78</v>
      </c>
    </row>
    <row r="32" spans="1:4">
      <c r="A32" s="102" t="s">
        <v>244</v>
      </c>
      <c r="B32" s="107" t="s">
        <v>245</v>
      </c>
      <c r="C32" s="248">
        <v>1</v>
      </c>
      <c r="D32" s="100">
        <f>ROUND(($C$42*(1+$C$48)*C32)/$C$49,2)</f>
        <v>18.690000000000001</v>
      </c>
    </row>
    <row r="33" spans="1:4">
      <c r="A33" s="102" t="s">
        <v>246</v>
      </c>
      <c r="B33" s="107" t="s">
        <v>247</v>
      </c>
      <c r="C33" s="248">
        <v>1</v>
      </c>
      <c r="D33" s="100">
        <f>ROUND(($C$44*(1+$C$48)*C33)/$C$49,2)</f>
        <v>13.55</v>
      </c>
    </row>
    <row r="34" spans="1:4">
      <c r="A34" s="102" t="s">
        <v>248</v>
      </c>
      <c r="B34" s="107" t="s">
        <v>249</v>
      </c>
      <c r="C34" s="248">
        <v>1</v>
      </c>
      <c r="D34" s="100">
        <f>ROUND(($C$41*(1+$C$48)*C34)/$C$49,2)</f>
        <v>8.41</v>
      </c>
    </row>
    <row r="35" spans="1:4">
      <c r="A35" s="102"/>
      <c r="B35" s="107"/>
      <c r="C35" s="104"/>
      <c r="D35" s="105"/>
    </row>
    <row r="36" spans="1:4">
      <c r="A36" s="108"/>
      <c r="B36" s="107" t="s">
        <v>233</v>
      </c>
      <c r="C36" s="248">
        <v>1817.15</v>
      </c>
      <c r="D36" s="109"/>
    </row>
    <row r="37" spans="1:4">
      <c r="A37" s="102"/>
      <c r="B37" s="103" t="s">
        <v>239</v>
      </c>
      <c r="C37" s="249">
        <v>726.86</v>
      </c>
      <c r="D37" s="110"/>
    </row>
    <row r="38" spans="1:4">
      <c r="A38" s="102"/>
      <c r="B38" s="103" t="s">
        <v>241</v>
      </c>
      <c r="C38" s="249">
        <v>7404.87</v>
      </c>
      <c r="D38" s="110"/>
    </row>
    <row r="39" spans="1:4">
      <c r="A39" s="102"/>
      <c r="B39" s="103" t="s">
        <v>231</v>
      </c>
      <c r="C39" s="249">
        <v>3089.14</v>
      </c>
      <c r="D39" s="110"/>
    </row>
    <row r="40" spans="1:4">
      <c r="A40" s="102"/>
      <c r="B40" s="103" t="s">
        <v>237</v>
      </c>
      <c r="C40" s="249">
        <v>1090.28</v>
      </c>
      <c r="D40" s="110"/>
    </row>
    <row r="41" spans="1:4">
      <c r="A41" s="102"/>
      <c r="B41" s="103" t="s">
        <v>249</v>
      </c>
      <c r="C41" s="249">
        <v>817.72</v>
      </c>
      <c r="D41" s="110"/>
    </row>
    <row r="42" spans="1:4">
      <c r="A42" s="111"/>
      <c r="B42" s="103" t="s">
        <v>250</v>
      </c>
      <c r="C42" s="249">
        <v>1817.15</v>
      </c>
      <c r="D42" s="112"/>
    </row>
    <row r="43" spans="1:4">
      <c r="A43" s="111"/>
      <c r="B43" s="103" t="s">
        <v>235</v>
      </c>
      <c r="C43" s="249">
        <v>1272</v>
      </c>
      <c r="D43" s="112"/>
    </row>
    <row r="44" spans="1:4">
      <c r="A44" s="111"/>
      <c r="B44" s="103" t="s">
        <v>247</v>
      </c>
      <c r="C44" s="249">
        <v>1317.43</v>
      </c>
      <c r="D44" s="112"/>
    </row>
    <row r="45" spans="1:4">
      <c r="A45" s="111"/>
      <c r="B45" s="103"/>
      <c r="C45" s="99"/>
      <c r="D45" s="112"/>
    </row>
    <row r="46" spans="1:4" ht="12" thickBot="1">
      <c r="A46" s="111"/>
      <c r="B46" s="113"/>
      <c r="C46" s="114"/>
      <c r="D46" s="112"/>
    </row>
    <row r="47" spans="1:4" ht="12" thickBot="1">
      <c r="A47" s="111"/>
      <c r="B47" s="618" t="s">
        <v>251</v>
      </c>
      <c r="C47" s="619"/>
      <c r="D47" s="112"/>
    </row>
    <row r="48" spans="1:4">
      <c r="A48" s="115"/>
      <c r="B48" s="116" t="s">
        <v>252</v>
      </c>
      <c r="C48" s="117">
        <v>1.2629999999999999</v>
      </c>
      <c r="D48" s="118"/>
    </row>
    <row r="49" spans="1:4">
      <c r="A49" s="115"/>
      <c r="B49" s="119" t="s">
        <v>253</v>
      </c>
      <c r="C49" s="120">
        <v>220</v>
      </c>
      <c r="D49" s="118"/>
    </row>
    <row r="50" spans="1:4" ht="12" thickBot="1">
      <c r="A50" s="115"/>
      <c r="B50" s="121" t="s">
        <v>26</v>
      </c>
      <c r="C50" s="122">
        <v>545</v>
      </c>
      <c r="D50" s="118"/>
    </row>
    <row r="51" spans="1:4">
      <c r="A51" s="102"/>
      <c r="B51" s="123"/>
      <c r="C51" s="124"/>
      <c r="D51" s="110"/>
    </row>
    <row r="52" spans="1:4">
      <c r="A52" s="102"/>
      <c r="B52" s="103"/>
      <c r="C52" s="99"/>
      <c r="D52" s="110"/>
    </row>
    <row r="53" spans="1:4">
      <c r="A53" s="102"/>
      <c r="B53" s="103"/>
      <c r="C53" s="99"/>
      <c r="D53" s="110"/>
    </row>
    <row r="54" spans="1:4">
      <c r="A54" s="102"/>
      <c r="B54" s="103"/>
      <c r="C54" s="99"/>
      <c r="D54" s="110"/>
    </row>
    <row r="55" spans="1:4">
      <c r="A55" s="102"/>
      <c r="B55" s="103"/>
      <c r="C55" s="99"/>
      <c r="D55" s="110"/>
    </row>
    <row r="56" spans="1:4">
      <c r="A56" s="102"/>
      <c r="B56" s="103"/>
      <c r="C56" s="99"/>
      <c r="D56" s="110"/>
    </row>
    <row r="57" spans="1:4">
      <c r="A57" s="102"/>
      <c r="B57" s="103"/>
      <c r="C57" s="99"/>
      <c r="D57" s="110"/>
    </row>
    <row r="58" spans="1:4">
      <c r="A58" s="102"/>
      <c r="B58" s="103"/>
      <c r="C58" s="99"/>
      <c r="D58" s="110"/>
    </row>
    <row r="59" spans="1:4">
      <c r="A59" s="102"/>
      <c r="B59" s="103"/>
      <c r="C59" s="99"/>
      <c r="D59" s="110"/>
    </row>
    <row r="60" spans="1:4">
      <c r="A60" s="102"/>
      <c r="B60" s="103"/>
      <c r="C60" s="99"/>
      <c r="D60" s="110"/>
    </row>
    <row r="61" spans="1:4">
      <c r="A61" s="102"/>
      <c r="B61" s="103"/>
      <c r="C61" s="99"/>
      <c r="D61" s="110"/>
    </row>
    <row r="62" spans="1:4">
      <c r="A62" s="102"/>
      <c r="B62" s="103"/>
      <c r="C62" s="99"/>
      <c r="D62" s="110"/>
    </row>
    <row r="63" spans="1:4" ht="12" thickBot="1">
      <c r="A63" s="125"/>
      <c r="B63" s="113"/>
      <c r="C63" s="114"/>
      <c r="D63" s="126"/>
    </row>
  </sheetData>
  <mergeCells count="1">
    <mergeCell ref="B47:C47"/>
  </mergeCells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capa</vt:lpstr>
      <vt:lpstr>resumo </vt:lpstr>
      <vt:lpstr>demonstrativo</vt:lpstr>
      <vt:lpstr>Ilum mão obra</vt:lpstr>
      <vt:lpstr>compl</vt:lpstr>
      <vt:lpstr>dre</vt:lpstr>
      <vt:lpstr>MÃODEOBRA</vt:lpstr>
      <vt:lpstr>capa!Area_de_impressao</vt:lpstr>
      <vt:lpstr>compl!Area_de_impressao</vt:lpstr>
      <vt:lpstr>demonstrativo!Area_de_impressao</vt:lpstr>
      <vt:lpstr>dre!Area_de_impressao</vt:lpstr>
      <vt:lpstr>'Ilum mão obra'!Area_de_impressao</vt:lpstr>
      <vt:lpstr>'resumo '!Area_de_impressao</vt:lpstr>
      <vt:lpstr>'Ilum mão obra'!Titulos_de_impressao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cpiedade</dc:creator>
  <cp:lastModifiedBy>.</cp:lastModifiedBy>
  <cp:lastPrinted>2011-11-04T17:49:54Z</cp:lastPrinted>
  <dcterms:created xsi:type="dcterms:W3CDTF">2009-11-12T10:50:07Z</dcterms:created>
  <dcterms:modified xsi:type="dcterms:W3CDTF">2013-01-21T18:42:34Z</dcterms:modified>
</cp:coreProperties>
</file>