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7125" tabRatio="795"/>
  </bookViews>
  <sheets>
    <sheet name="INVENTARIO" sheetId="1" r:id="rId1"/>
    <sheet name="SEG. HOMOGENIOS - Sentido Norte" sheetId="6" r:id="rId2"/>
    <sheet name="SEG. HOMOGENIOS - Sentido Sul" sheetId="5" r:id="rId3"/>
  </sheets>
  <definedNames>
    <definedName name="_xlnm.Print_Area" localSheetId="0">INVENTARIO!$A$1:$AB$30</definedName>
    <definedName name="_xlnm.Print_Area" localSheetId="1">'SEG. HOMOGENIOS - Sentido Norte'!$B$32:$J$138</definedName>
    <definedName name="_xlnm.Print_Area" localSheetId="2">'SEG. HOMOGENIOS - Sentido Sul'!$B$21:$J$91</definedName>
    <definedName name="_xlnm.Print_Titles" localSheetId="0">INVENTARIO!$1:$9</definedName>
  </definedNames>
  <calcPr calcId="124519"/>
</workbook>
</file>

<file path=xl/calcChain.xml><?xml version="1.0" encoding="utf-8"?>
<calcChain xmlns="http://schemas.openxmlformats.org/spreadsheetml/2006/main">
  <c r="H29" i="6"/>
  <c r="E135"/>
  <c r="E134"/>
  <c r="E133"/>
  <c r="E132"/>
  <c r="E131"/>
  <c r="E130"/>
  <c r="E129"/>
  <c r="E128"/>
  <c r="E127"/>
  <c r="E117"/>
  <c r="E116"/>
  <c r="E115"/>
  <c r="E114"/>
  <c r="E113"/>
  <c r="E112"/>
  <c r="E111"/>
  <c r="E110"/>
  <c r="E109"/>
  <c r="E99"/>
  <c r="E98"/>
  <c r="E97"/>
  <c r="E96"/>
  <c r="E95"/>
  <c r="E94"/>
  <c r="E93"/>
  <c r="E92"/>
  <c r="E91"/>
  <c r="E81"/>
  <c r="E80"/>
  <c r="E79"/>
  <c r="E78"/>
  <c r="E77"/>
  <c r="E76"/>
  <c r="E75"/>
  <c r="E74"/>
  <c r="E73"/>
  <c r="E63"/>
  <c r="E62"/>
  <c r="E61"/>
  <c r="E60"/>
  <c r="E59"/>
  <c r="E58"/>
  <c r="E57"/>
  <c r="E56"/>
  <c r="E55"/>
  <c r="E45"/>
  <c r="E44"/>
  <c r="E43"/>
  <c r="E42"/>
  <c r="E41"/>
  <c r="E40"/>
  <c r="E39"/>
  <c r="E38"/>
  <c r="E37"/>
  <c r="G134"/>
  <c r="I134" s="1"/>
  <c r="G133"/>
  <c r="I133" s="1"/>
  <c r="G132"/>
  <c r="I132" s="1"/>
  <c r="G131"/>
  <c r="I131" s="1"/>
  <c r="G130"/>
  <c r="I130" s="1"/>
  <c r="F129"/>
  <c r="G129" s="1"/>
  <c r="I129" s="1"/>
  <c r="F128"/>
  <c r="G128" s="1"/>
  <c r="I128" s="1"/>
  <c r="B128"/>
  <c r="B129" s="1"/>
  <c r="B130" s="1"/>
  <c r="B131" s="1"/>
  <c r="B132" s="1"/>
  <c r="B133" s="1"/>
  <c r="B134" s="1"/>
  <c r="F127"/>
  <c r="G127" s="1"/>
  <c r="I127" s="1"/>
  <c r="I135" s="1"/>
  <c r="F29"/>
  <c r="G29" s="1"/>
  <c r="E87" i="5"/>
  <c r="E86"/>
  <c r="E85"/>
  <c r="E84"/>
  <c r="E83"/>
  <c r="E82"/>
  <c r="E81"/>
  <c r="E80"/>
  <c r="E69"/>
  <c r="E68"/>
  <c r="E67"/>
  <c r="E66"/>
  <c r="E65"/>
  <c r="E64"/>
  <c r="E63"/>
  <c r="E62"/>
  <c r="E51"/>
  <c r="E50"/>
  <c r="E49"/>
  <c r="E48"/>
  <c r="E47"/>
  <c r="E46"/>
  <c r="E45"/>
  <c r="E44"/>
  <c r="E33"/>
  <c r="E32"/>
  <c r="E31"/>
  <c r="E30"/>
  <c r="E29"/>
  <c r="E28"/>
  <c r="E27"/>
  <c r="E26"/>
  <c r="AC11" i="1" l="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10"/>
  <c r="C18" i="6"/>
  <c r="C17"/>
  <c r="C19"/>
  <c r="C9" i="5"/>
  <c r="C8"/>
  <c r="AD30" i="1"/>
  <c r="F1" i="5"/>
  <c r="D3" s="1"/>
  <c r="AD25" i="1"/>
  <c r="AD23"/>
  <c r="F82" i="5"/>
  <c r="F81"/>
  <c r="B81"/>
  <c r="B82" s="1"/>
  <c r="B83" s="1"/>
  <c r="B84" s="1"/>
  <c r="B85" s="1"/>
  <c r="B86" s="1"/>
  <c r="B87" s="1"/>
  <c r="F80"/>
  <c r="F64"/>
  <c r="F63"/>
  <c r="B63"/>
  <c r="B64" s="1"/>
  <c r="B65" s="1"/>
  <c r="B66" s="1"/>
  <c r="B67" s="1"/>
  <c r="B68" s="1"/>
  <c r="B69" s="1"/>
  <c r="F62"/>
  <c r="F46"/>
  <c r="F45"/>
  <c r="B45"/>
  <c r="B46" s="1"/>
  <c r="B47" s="1"/>
  <c r="B48" s="1"/>
  <c r="B49" s="1"/>
  <c r="B50" s="1"/>
  <c r="B51" s="1"/>
  <c r="F44"/>
  <c r="F28"/>
  <c r="F27"/>
  <c r="B27"/>
  <c r="B28" s="1"/>
  <c r="B29" s="1"/>
  <c r="B30" s="1"/>
  <c r="B31" s="1"/>
  <c r="B32" s="1"/>
  <c r="B33" s="1"/>
  <c r="F26"/>
  <c r="F18"/>
  <c r="F17"/>
  <c r="F16"/>
  <c r="F15"/>
  <c r="G18" l="1"/>
  <c r="E88"/>
  <c r="G80"/>
  <c r="I80" s="1"/>
  <c r="G81"/>
  <c r="I81" s="1"/>
  <c r="G16"/>
  <c r="E52"/>
  <c r="G45" s="1"/>
  <c r="I45" s="1"/>
  <c r="G15"/>
  <c r="E34"/>
  <c r="G28" s="1"/>
  <c r="I28" s="1"/>
  <c r="G17"/>
  <c r="E70"/>
  <c r="G27"/>
  <c r="I27" s="1"/>
  <c r="G46"/>
  <c r="I46" s="1"/>
  <c r="G62"/>
  <c r="I62" s="1"/>
  <c r="G63"/>
  <c r="I63" s="1"/>
  <c r="G82"/>
  <c r="I82" s="1"/>
  <c r="C10"/>
  <c r="D2"/>
  <c r="D4"/>
  <c r="D5"/>
  <c r="D6"/>
  <c r="D7"/>
  <c r="G26" l="1"/>
  <c r="I26" s="1"/>
  <c r="G69"/>
  <c r="I69" s="1"/>
  <c r="G67"/>
  <c r="I67" s="1"/>
  <c r="G65"/>
  <c r="I65" s="1"/>
  <c r="G68"/>
  <c r="I68" s="1"/>
  <c r="G66"/>
  <c r="I66" s="1"/>
  <c r="G33"/>
  <c r="I33" s="1"/>
  <c r="G31"/>
  <c r="I31" s="1"/>
  <c r="G29"/>
  <c r="I29" s="1"/>
  <c r="G32"/>
  <c r="I32" s="1"/>
  <c r="G30"/>
  <c r="I30" s="1"/>
  <c r="G50"/>
  <c r="I50" s="1"/>
  <c r="G48"/>
  <c r="I48" s="1"/>
  <c r="G51"/>
  <c r="I51" s="1"/>
  <c r="G49"/>
  <c r="I49" s="1"/>
  <c r="G47"/>
  <c r="I47" s="1"/>
  <c r="G86"/>
  <c r="I86" s="1"/>
  <c r="G84"/>
  <c r="I84" s="1"/>
  <c r="G87"/>
  <c r="I87" s="1"/>
  <c r="G85"/>
  <c r="I85" s="1"/>
  <c r="G83"/>
  <c r="I83" s="1"/>
  <c r="I88" s="1"/>
  <c r="H18" s="1"/>
  <c r="G64"/>
  <c r="I64" s="1"/>
  <c r="I70" s="1"/>
  <c r="H17" s="1"/>
  <c r="G44"/>
  <c r="I44" s="1"/>
  <c r="I52" s="1"/>
  <c r="H16" s="1"/>
  <c r="E2"/>
  <c r="E3" s="1"/>
  <c r="E4" s="1"/>
  <c r="E5" s="1"/>
  <c r="E6" s="1"/>
  <c r="E7" s="1"/>
  <c r="I34" l="1"/>
  <c r="H15" s="1"/>
  <c r="F25" i="6"/>
  <c r="F26"/>
  <c r="F27"/>
  <c r="F28"/>
  <c r="F24"/>
  <c r="F1" l="1"/>
  <c r="AD28" i="1"/>
  <c r="AD29"/>
  <c r="D4" i="6" l="1"/>
  <c r="D6"/>
  <c r="D8"/>
  <c r="D10"/>
  <c r="D12"/>
  <c r="D14"/>
  <c r="D16"/>
  <c r="D3"/>
  <c r="D5"/>
  <c r="D7"/>
  <c r="D9"/>
  <c r="D11"/>
  <c r="D13"/>
  <c r="D15"/>
  <c r="D2"/>
  <c r="E2" s="1"/>
  <c r="E3" s="1"/>
  <c r="F55"/>
  <c r="G25"/>
  <c r="G26"/>
  <c r="G27"/>
  <c r="G28"/>
  <c r="G24"/>
  <c r="E4" l="1"/>
  <c r="E5" s="1"/>
  <c r="E6" s="1"/>
  <c r="E7" s="1"/>
  <c r="E8" s="1"/>
  <c r="E9" s="1"/>
  <c r="E10" s="1"/>
  <c r="E11" s="1"/>
  <c r="E12" s="1"/>
  <c r="E13" s="1"/>
  <c r="E14" s="1"/>
  <c r="E15" s="1"/>
  <c r="E16" s="1"/>
  <c r="G55"/>
  <c r="I55" s="1"/>
  <c r="G41"/>
  <c r="G113" l="1"/>
  <c r="G114"/>
  <c r="G115"/>
  <c r="G116"/>
  <c r="G112"/>
  <c r="G95"/>
  <c r="G96"/>
  <c r="G97"/>
  <c r="G98"/>
  <c r="G94"/>
  <c r="G77"/>
  <c r="G78"/>
  <c r="G79"/>
  <c r="G80"/>
  <c r="G76"/>
  <c r="G59"/>
  <c r="G60"/>
  <c r="G61"/>
  <c r="G62"/>
  <c r="G58"/>
  <c r="G42"/>
  <c r="G43"/>
  <c r="G44"/>
  <c r="G40"/>
  <c r="I40" s="1"/>
  <c r="F91"/>
  <c r="G91" s="1"/>
  <c r="F92"/>
  <c r="G92" s="1"/>
  <c r="I92" s="1"/>
  <c r="F93"/>
  <c r="I94"/>
  <c r="I95"/>
  <c r="I96"/>
  <c r="I97"/>
  <c r="I98"/>
  <c r="I116"/>
  <c r="I115"/>
  <c r="I114"/>
  <c r="I113"/>
  <c r="I112"/>
  <c r="F111"/>
  <c r="F110"/>
  <c r="B110"/>
  <c r="B111" s="1"/>
  <c r="B112" s="1"/>
  <c r="B113" s="1"/>
  <c r="B114" s="1"/>
  <c r="B115" s="1"/>
  <c r="B116" s="1"/>
  <c r="F109"/>
  <c r="G109" s="1"/>
  <c r="B92"/>
  <c r="B93" s="1"/>
  <c r="B94" s="1"/>
  <c r="B95" s="1"/>
  <c r="B96" s="1"/>
  <c r="B97" s="1"/>
  <c r="B98" s="1"/>
  <c r="I80"/>
  <c r="I79"/>
  <c r="I78"/>
  <c r="I77"/>
  <c r="I76"/>
  <c r="F75"/>
  <c r="F74"/>
  <c r="B74"/>
  <c r="B75" s="1"/>
  <c r="B76" s="1"/>
  <c r="B77" s="1"/>
  <c r="B78" s="1"/>
  <c r="B79" s="1"/>
  <c r="B80" s="1"/>
  <c r="F73"/>
  <c r="I62"/>
  <c r="I61"/>
  <c r="I60"/>
  <c r="I59"/>
  <c r="I58"/>
  <c r="F57"/>
  <c r="G57" s="1"/>
  <c r="F56"/>
  <c r="G56" s="1"/>
  <c r="B56"/>
  <c r="B57" s="1"/>
  <c r="B58" s="1"/>
  <c r="B59" s="1"/>
  <c r="B60" s="1"/>
  <c r="B61" s="1"/>
  <c r="B62" s="1"/>
  <c r="F39"/>
  <c r="F38"/>
  <c r="G38" s="1"/>
  <c r="I38" s="1"/>
  <c r="F37"/>
  <c r="G37" s="1"/>
  <c r="I44"/>
  <c r="I43"/>
  <c r="I42"/>
  <c r="I41"/>
  <c r="B38"/>
  <c r="B39" s="1"/>
  <c r="B40" s="1"/>
  <c r="B41" s="1"/>
  <c r="B42" s="1"/>
  <c r="B43" s="1"/>
  <c r="B44" s="1"/>
  <c r="G39" l="1"/>
  <c r="I39" s="1"/>
  <c r="G75"/>
  <c r="I75" s="1"/>
  <c r="G111"/>
  <c r="I111" s="1"/>
  <c r="I57"/>
  <c r="I37"/>
  <c r="I56"/>
  <c r="G73"/>
  <c r="I73" s="1"/>
  <c r="G74"/>
  <c r="I74" s="1"/>
  <c r="G93"/>
  <c r="I93" s="1"/>
  <c r="I109"/>
  <c r="I117" s="1"/>
  <c r="G110"/>
  <c r="I110" s="1"/>
  <c r="I91"/>
  <c r="I63" l="1"/>
  <c r="H25" s="1"/>
  <c r="I45"/>
  <c r="H24" s="1"/>
  <c r="H28"/>
  <c r="I99"/>
  <c r="H27" s="1"/>
  <c r="I81"/>
  <c r="H26" s="1"/>
  <c r="AD10" i="1" l="1"/>
  <c r="AD11"/>
  <c r="AD12"/>
  <c r="AD13"/>
  <c r="AD14"/>
  <c r="AD15"/>
  <c r="AD16"/>
  <c r="AD17"/>
  <c r="AD18"/>
  <c r="AD19"/>
  <c r="AD20"/>
  <c r="AD21"/>
  <c r="AD22"/>
  <c r="AD24"/>
  <c r="AD26"/>
  <c r="AD27"/>
</calcChain>
</file>

<file path=xl/sharedStrings.xml><?xml version="1.0" encoding="utf-8"?>
<sst xmlns="http://schemas.openxmlformats.org/spreadsheetml/2006/main" count="539" uniqueCount="123">
  <si>
    <t>INVENTÁRIO DO ESTADO  DA SUPERFÍCIE DO PAVIMENTO</t>
  </si>
  <si>
    <t>RODOVIA:</t>
  </si>
  <si>
    <t>FOLHA: 1</t>
  </si>
  <si>
    <t>TRECHO:</t>
  </si>
  <si>
    <t>ESTACA OU QUILOMETRO</t>
  </si>
  <si>
    <t>SUBTRECHO:</t>
  </si>
  <si>
    <t>DATA:</t>
  </si>
  <si>
    <t>ESTACA OU      KM</t>
  </si>
  <si>
    <t>SEÇÃO TERRAP</t>
  </si>
  <si>
    <t>OK</t>
  </si>
  <si>
    <t>TRINCAS</t>
  </si>
  <si>
    <t>AFUNDAMENTO</t>
  </si>
  <si>
    <t>OUTROS DEFEITOS</t>
  </si>
  <si>
    <t>TRINCAS RODAS</t>
  </si>
  <si>
    <t>OBSERVAÇÃO</t>
  </si>
  <si>
    <t>ISOLADAS</t>
  </si>
  <si>
    <t>INTERCALADAS</t>
  </si>
  <si>
    <t>PLASTICO</t>
  </si>
  <si>
    <t>CONSOLID.</t>
  </si>
  <si>
    <t>F I          1</t>
  </si>
  <si>
    <t>TTC         1</t>
  </si>
  <si>
    <t>TTL          1</t>
  </si>
  <si>
    <t>TLC         1</t>
  </si>
  <si>
    <t>TLL          1</t>
  </si>
  <si>
    <t>TRR          1</t>
  </si>
  <si>
    <t>FC-2</t>
  </si>
  <si>
    <t>FC-3</t>
  </si>
  <si>
    <t>ALP      4</t>
  </si>
  <si>
    <t>ATP      4</t>
  </si>
  <si>
    <t>ALC      4</t>
  </si>
  <si>
    <t>ATC      4</t>
  </si>
  <si>
    <t>O          5</t>
  </si>
  <si>
    <t>P          5</t>
  </si>
  <si>
    <t>E          5</t>
  </si>
  <si>
    <t>EX          6</t>
  </si>
  <si>
    <t>D          7</t>
  </si>
  <si>
    <t>R         8</t>
  </si>
  <si>
    <t>TRI mm</t>
  </si>
  <si>
    <t>TRE mm</t>
  </si>
  <si>
    <t>J            2</t>
  </si>
  <si>
    <t>TB           2</t>
  </si>
  <si>
    <t>JE           3</t>
  </si>
  <si>
    <t>TBE           3</t>
  </si>
  <si>
    <t>Bruno Passos  /  Priscila Araújo</t>
  </si>
  <si>
    <t>OPERADORES:</t>
  </si>
  <si>
    <t>NOVEMBRO/2009</t>
  </si>
  <si>
    <t>REVESTIMENTO:</t>
  </si>
  <si>
    <t>Estacas</t>
  </si>
  <si>
    <t>IGIp</t>
  </si>
  <si>
    <t>Parâmetro - Média</t>
  </si>
  <si>
    <t>Difença acumulada</t>
  </si>
  <si>
    <t>Segmento</t>
  </si>
  <si>
    <t>Nº de estacas</t>
  </si>
  <si>
    <t>Metragem</t>
  </si>
  <si>
    <t>Média IGGp</t>
  </si>
  <si>
    <t>Parâmetros</t>
  </si>
  <si>
    <t xml:space="preserve">inicio </t>
  </si>
  <si>
    <t>fim</t>
  </si>
  <si>
    <t>F1</t>
  </si>
  <si>
    <t>F2</t>
  </si>
  <si>
    <t>F3</t>
  </si>
  <si>
    <t>A</t>
  </si>
  <si>
    <t>O,P,E</t>
  </si>
  <si>
    <t>EX</t>
  </si>
  <si>
    <t>D</t>
  </si>
  <si>
    <t>R</t>
  </si>
  <si>
    <t>ESTACA OU KM</t>
  </si>
  <si>
    <t>Item</t>
  </si>
  <si>
    <t>Natureza do Defeito</t>
  </si>
  <si>
    <t>Fa</t>
  </si>
  <si>
    <t>Fac</t>
  </si>
  <si>
    <t>Fr</t>
  </si>
  <si>
    <t>Fator de Poderação</t>
  </si>
  <si>
    <t>IGI</t>
  </si>
  <si>
    <t>Observações</t>
  </si>
  <si>
    <t>Trincas Isoladas FI, TCC, TTL, TLC, TLL, TRR</t>
  </si>
  <si>
    <t>(FC – 2) J, TB</t>
  </si>
  <si>
    <t>(FC – 3) JE, TBE</t>
  </si>
  <si>
    <t>ALP, ATP, ALC, ATC</t>
  </si>
  <si>
    <t>O, P, E</t>
  </si>
  <si>
    <t>N</t>
  </si>
  <si>
    <t>Σ IND. GRAVID. IND. = IGGp</t>
  </si>
  <si>
    <t>Conceito</t>
  </si>
  <si>
    <t>Operador</t>
  </si>
  <si>
    <t>Cálculo</t>
  </si>
  <si>
    <t>Visto</t>
  </si>
  <si>
    <t>Tarumã Vila Olímpica</t>
  </si>
  <si>
    <t>+10</t>
  </si>
  <si>
    <t>+5</t>
  </si>
  <si>
    <t>Eixo X  Nomenclatura</t>
  </si>
  <si>
    <t>739+10 / 743+5</t>
  </si>
  <si>
    <t>745+5 / 753+10</t>
  </si>
  <si>
    <t>753+10 / 755+10</t>
  </si>
  <si>
    <t>739+10</t>
  </si>
  <si>
    <t>753+10</t>
  </si>
  <si>
    <t>755+10</t>
  </si>
  <si>
    <t>743+5</t>
  </si>
  <si>
    <t>745+5</t>
  </si>
  <si>
    <t>767+5</t>
  </si>
  <si>
    <t>743+5 / 745+5</t>
  </si>
  <si>
    <t>Linha Verde</t>
  </si>
  <si>
    <t>BR-116</t>
  </si>
  <si>
    <t>RODOVIA: BR-116</t>
  </si>
  <si>
    <t>TRECHO: Linha Verde</t>
  </si>
  <si>
    <t>SUBTRECHO:  Tarumã Vila Olímpica</t>
  </si>
  <si>
    <t>OPERADORES: Bruno Passos  /  Priscila Araújo</t>
  </si>
  <si>
    <t>DATA: NOVEMBRO/2009</t>
  </si>
  <si>
    <t>PARÂMETRO DE QUALIDADE DO PAVIMENTO (PQP)</t>
  </si>
  <si>
    <t>Observação: Não foram coletados os valores de TRI e TRE, por este motivo não estão sendo utilizados no cálculo do PQP.</t>
  </si>
  <si>
    <t>Sul - Norte</t>
  </si>
  <si>
    <t>Norte - Sul</t>
  </si>
  <si>
    <t>744+5 / 760+5</t>
  </si>
  <si>
    <t>740+5 / 744+5</t>
  </si>
  <si>
    <t>764+5 / 770+5</t>
  </si>
  <si>
    <t>760+5 / 764+5</t>
  </si>
  <si>
    <t>739+5</t>
  </si>
  <si>
    <t>753+5</t>
  </si>
  <si>
    <t>755+5</t>
  </si>
  <si>
    <t>Média</t>
  </si>
  <si>
    <t>Desvpav</t>
  </si>
  <si>
    <t>m+s</t>
  </si>
  <si>
    <t>755+10 / 765+5</t>
  </si>
  <si>
    <t>765+5 / 767+5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</si>
</sst>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0" xfId="0" applyFont="1"/>
    <xf numFmtId="0" fontId="5" fillId="0" borderId="0" xfId="0" applyFont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49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/>
    </xf>
    <xf numFmtId="49" fontId="0" fillId="0" borderId="32" xfId="0" applyNumberFormat="1" applyFill="1" applyBorder="1"/>
    <xf numFmtId="0" fontId="2" fillId="2" borderId="32" xfId="0" applyFont="1" applyFill="1" applyBorder="1" applyAlignment="1">
      <alignment horizontal="center"/>
    </xf>
    <xf numFmtId="1" fontId="2" fillId="2" borderId="32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 vertical="center"/>
    </xf>
    <xf numFmtId="49" fontId="0" fillId="0" borderId="34" xfId="0" applyNumberFormat="1" applyFill="1" applyBorder="1"/>
    <xf numFmtId="0" fontId="2" fillId="0" borderId="34" xfId="0" applyFont="1" applyFill="1" applyBorder="1" applyAlignment="1">
      <alignment horizontal="center"/>
    </xf>
    <xf numFmtId="1" fontId="2" fillId="0" borderId="34" xfId="0" applyNumberFormat="1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1" fontId="2" fillId="2" borderId="34" xfId="0" applyNumberFormat="1" applyFont="1" applyFill="1" applyBorder="1" applyAlignment="1">
      <alignment horizontal="center"/>
    </xf>
    <xf numFmtId="1" fontId="4" fillId="0" borderId="33" xfId="0" applyNumberFormat="1" applyFont="1" applyFill="1" applyBorder="1" applyAlignment="1">
      <alignment horizontal="center" vertical="center" wrapText="1"/>
    </xf>
    <xf numFmtId="1" fontId="4" fillId="0" borderId="34" xfId="0" applyNumberFormat="1" applyFont="1" applyFill="1" applyBorder="1" applyAlignment="1">
      <alignment horizontal="left" vertical="center" wrapText="1"/>
    </xf>
    <xf numFmtId="49" fontId="4" fillId="0" borderId="34" xfId="0" applyNumberFormat="1" applyFont="1" applyFill="1" applyBorder="1" applyAlignment="1">
      <alignment horizontal="left"/>
    </xf>
    <xf numFmtId="1" fontId="4" fillId="0" borderId="34" xfId="0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1" fontId="4" fillId="0" borderId="36" xfId="0" applyNumberFormat="1" applyFont="1" applyFill="1" applyBorder="1" applyAlignment="1">
      <alignment horizontal="center" vertical="center" wrapText="1"/>
    </xf>
    <xf numFmtId="1" fontId="4" fillId="0" borderId="37" xfId="0" applyNumberFormat="1" applyFont="1" applyFill="1" applyBorder="1" applyAlignment="1">
      <alignment horizontal="left" vertical="center" wrapText="1"/>
    </xf>
    <xf numFmtId="49" fontId="4" fillId="0" borderId="37" xfId="0" applyNumberFormat="1" applyFont="1" applyFill="1" applyBorder="1" applyAlignment="1">
      <alignment horizontal="left"/>
    </xf>
    <xf numFmtId="1" fontId="4" fillId="0" borderId="37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" fontId="4" fillId="0" borderId="39" xfId="0" applyNumberFormat="1" applyFont="1" applyFill="1" applyBorder="1" applyAlignment="1">
      <alignment horizontal="center" vertical="center" wrapText="1"/>
    </xf>
    <xf numFmtId="1" fontId="4" fillId="0" borderId="40" xfId="0" applyNumberFormat="1" applyFont="1" applyFill="1" applyBorder="1" applyAlignment="1">
      <alignment horizontal="left" vertical="center" wrapText="1"/>
    </xf>
    <xf numFmtId="49" fontId="4" fillId="0" borderId="40" xfId="0" applyNumberFormat="1" applyFont="1" applyFill="1" applyBorder="1" applyAlignment="1">
      <alignment horizontal="left"/>
    </xf>
    <xf numFmtId="1" fontId="4" fillId="0" borderId="40" xfId="0" applyNumberFormat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1" fontId="2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/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1" fontId="2" fillId="0" borderId="36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/>
    <xf numFmtId="0" fontId="4" fillId="0" borderId="37" xfId="0" applyFont="1" applyFill="1" applyBorder="1" applyAlignment="1">
      <alignment horizontal="center"/>
    </xf>
    <xf numFmtId="164" fontId="2" fillId="0" borderId="37" xfId="0" applyNumberFormat="1" applyFont="1" applyFill="1" applyBorder="1" applyAlignment="1">
      <alignment horizontal="center"/>
    </xf>
    <xf numFmtId="164" fontId="2" fillId="0" borderId="38" xfId="0" applyNumberFormat="1" applyFont="1" applyFill="1" applyBorder="1" applyAlignment="1">
      <alignment horizontal="center"/>
    </xf>
    <xf numFmtId="1" fontId="2" fillId="0" borderId="3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/>
    <xf numFmtId="0" fontId="2" fillId="0" borderId="40" xfId="0" applyFont="1" applyFill="1" applyBorder="1" applyAlignment="1">
      <alignment horizontal="center"/>
    </xf>
    <xf numFmtId="164" fontId="2" fillId="0" borderId="40" xfId="0" applyNumberFormat="1" applyFont="1" applyFill="1" applyBorder="1" applyAlignment="1">
      <alignment horizontal="center"/>
    </xf>
    <xf numFmtId="164" fontId="2" fillId="0" borderId="41" xfId="0" applyNumberFormat="1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/>
    </xf>
    <xf numFmtId="49" fontId="4" fillId="0" borderId="37" xfId="0" applyNumberFormat="1" applyFont="1" applyFill="1" applyBorder="1" applyAlignment="1">
      <alignment horizont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1" fontId="4" fillId="0" borderId="45" xfId="0" applyNumberFormat="1" applyFont="1" applyFill="1" applyBorder="1" applyAlignment="1">
      <alignment horizontal="center" vertical="center" wrapText="1"/>
    </xf>
    <xf numFmtId="49" fontId="4" fillId="0" borderId="45" xfId="0" applyNumberFormat="1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49" fontId="0" fillId="0" borderId="0" xfId="0" applyNumberFormat="1" applyFill="1" applyBorder="1"/>
    <xf numFmtId="0" fontId="2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49" fontId="0" fillId="0" borderId="45" xfId="0" applyNumberFormat="1" applyFill="1" applyBorder="1"/>
    <xf numFmtId="0" fontId="2" fillId="2" borderId="45" xfId="0" applyFont="1" applyFill="1" applyBorder="1" applyAlignment="1">
      <alignment horizontal="center"/>
    </xf>
    <xf numFmtId="1" fontId="2" fillId="2" borderId="45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5" fontId="8" fillId="0" borderId="24" xfId="0" applyNumberFormat="1" applyFont="1" applyFill="1" applyBorder="1" applyAlignment="1">
      <alignment horizontal="center" vertical="center" wrapText="1"/>
    </xf>
    <xf numFmtId="165" fontId="8" fillId="0" borderId="27" xfId="0" applyNumberFormat="1" applyFont="1" applyFill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/>
    </xf>
    <xf numFmtId="165" fontId="8" fillId="0" borderId="30" xfId="0" applyNumberFormat="1" applyFont="1" applyFill="1" applyBorder="1" applyAlignment="1">
      <alignment horizontal="center" vertical="center" wrapText="1"/>
    </xf>
    <xf numFmtId="165" fontId="8" fillId="0" borderId="46" xfId="0" applyNumberFormat="1" applyFont="1" applyFill="1" applyBorder="1" applyAlignment="1">
      <alignment horizontal="center" vertical="center" wrapText="1"/>
    </xf>
    <xf numFmtId="165" fontId="8" fillId="0" borderId="1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49" fontId="0" fillId="0" borderId="37" xfId="0" applyNumberFormat="1" applyFill="1" applyBorder="1"/>
    <xf numFmtId="0" fontId="2" fillId="2" borderId="37" xfId="0" applyFont="1" applyFill="1" applyBorder="1" applyAlignment="1">
      <alignment horizontal="center"/>
    </xf>
    <xf numFmtId="1" fontId="2" fillId="2" borderId="37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2" fontId="4" fillId="3" borderId="22" xfId="0" applyNumberFormat="1" applyFont="1" applyFill="1" applyBorder="1" applyAlignment="1">
      <alignment horizontal="center" vertical="center" wrapText="1"/>
    </xf>
    <xf numFmtId="2" fontId="4" fillId="3" borderId="28" xfId="0" applyNumberFormat="1" applyFont="1" applyFill="1" applyBorder="1" applyAlignment="1">
      <alignment horizontal="center" vertical="center" wrapText="1"/>
    </xf>
    <xf numFmtId="2" fontId="4" fillId="3" borderId="23" xfId="0" applyNumberFormat="1" applyFont="1" applyFill="1" applyBorder="1" applyAlignment="1">
      <alignment horizontal="center" vertical="center" wrapText="1"/>
    </xf>
    <xf numFmtId="2" fontId="4" fillId="3" borderId="29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/>
    <xf numFmtId="0" fontId="2" fillId="0" borderId="52" xfId="0" applyFont="1" applyFill="1" applyBorder="1" applyAlignment="1"/>
    <xf numFmtId="0" fontId="2" fillId="0" borderId="49" xfId="0" applyFont="1" applyFill="1" applyBorder="1" applyAlignment="1"/>
    <xf numFmtId="0" fontId="2" fillId="0" borderId="50" xfId="0" applyFont="1" applyFill="1" applyBorder="1" applyAlignment="1"/>
    <xf numFmtId="0" fontId="2" fillId="0" borderId="47" xfId="0" applyFont="1" applyFill="1" applyBorder="1" applyAlignment="1"/>
    <xf numFmtId="0" fontId="2" fillId="0" borderId="48" xfId="0" applyFont="1" applyFill="1" applyBorder="1" applyAlignment="1"/>
    <xf numFmtId="0" fontId="8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smoothMarker"/>
        <c:ser>
          <c:idx val="0"/>
          <c:order val="0"/>
          <c:dLbls>
            <c:dLblPos val="b"/>
            <c:showCatName val="1"/>
          </c:dLbls>
          <c:xVal>
            <c:numRef>
              <c:f>'SEG. HOMOGENIOS - Sentido Norte'!$A$2:$A$16</c:f>
              <c:numCache>
                <c:formatCode>0</c:formatCode>
                <c:ptCount val="15"/>
                <c:pt idx="0">
                  <c:v>739</c:v>
                </c:pt>
                <c:pt idx="1">
                  <c:v>741</c:v>
                </c:pt>
                <c:pt idx="2">
                  <c:v>743</c:v>
                </c:pt>
                <c:pt idx="3">
                  <c:v>745</c:v>
                </c:pt>
                <c:pt idx="4">
                  <c:v>747</c:v>
                </c:pt>
                <c:pt idx="5">
                  <c:v>749</c:v>
                </c:pt>
                <c:pt idx="6">
                  <c:v>751</c:v>
                </c:pt>
                <c:pt idx="7">
                  <c:v>753</c:v>
                </c:pt>
                <c:pt idx="8">
                  <c:v>755</c:v>
                </c:pt>
                <c:pt idx="9">
                  <c:v>757</c:v>
                </c:pt>
                <c:pt idx="10">
                  <c:v>759</c:v>
                </c:pt>
                <c:pt idx="11">
                  <c:v>761</c:v>
                </c:pt>
                <c:pt idx="12">
                  <c:v>763</c:v>
                </c:pt>
                <c:pt idx="13">
                  <c:v>765</c:v>
                </c:pt>
                <c:pt idx="14">
                  <c:v>767</c:v>
                </c:pt>
              </c:numCache>
            </c:numRef>
          </c:xVal>
          <c:yVal>
            <c:numRef>
              <c:f>'SEG. HOMOGENIOS - Sentido Norte'!$E$2:$E$16</c:f>
              <c:numCache>
                <c:formatCode>0.0</c:formatCode>
                <c:ptCount val="15"/>
                <c:pt idx="0">
                  <c:v>-0.22000000000000042</c:v>
                </c:pt>
                <c:pt idx="1">
                  <c:v>0.75999999999999934</c:v>
                </c:pt>
                <c:pt idx="2">
                  <c:v>1.2399999999999991</c:v>
                </c:pt>
                <c:pt idx="3">
                  <c:v>0.61999999999999877</c:v>
                </c:pt>
                <c:pt idx="4">
                  <c:v>0.59999999999999853</c:v>
                </c:pt>
                <c:pt idx="5">
                  <c:v>0.57999999999999829</c:v>
                </c:pt>
                <c:pt idx="6">
                  <c:v>0.55999999999999805</c:v>
                </c:pt>
                <c:pt idx="7">
                  <c:v>0.53999999999999782</c:v>
                </c:pt>
                <c:pt idx="8">
                  <c:v>-8.0000000000002514E-2</c:v>
                </c:pt>
                <c:pt idx="9">
                  <c:v>-0.10000000000000275</c:v>
                </c:pt>
                <c:pt idx="10">
                  <c:v>-0.12000000000000299</c:v>
                </c:pt>
                <c:pt idx="11">
                  <c:v>-0.14000000000000323</c:v>
                </c:pt>
                <c:pt idx="12">
                  <c:v>-0.16000000000000347</c:v>
                </c:pt>
                <c:pt idx="13">
                  <c:v>-0.18000000000000371</c:v>
                </c:pt>
                <c:pt idx="14">
                  <c:v>-3.7747582837255322E-15</c:v>
                </c:pt>
              </c:numCache>
            </c:numRef>
          </c:yVal>
          <c:smooth val="1"/>
        </c:ser>
        <c:axId val="109273856"/>
        <c:axId val="109275392"/>
      </c:scatterChart>
      <c:valAx>
        <c:axId val="109273856"/>
        <c:scaling>
          <c:orientation val="minMax"/>
        </c:scaling>
        <c:axPos val="b"/>
        <c:numFmt formatCode="0" sourceLinked="1"/>
        <c:tickLblPos val="nextTo"/>
        <c:crossAx val="109275392"/>
        <c:crosses val="autoZero"/>
        <c:crossBetween val="midCat"/>
      </c:valAx>
      <c:valAx>
        <c:axId val="109275392"/>
        <c:scaling>
          <c:orientation val="minMax"/>
        </c:scaling>
        <c:axPos val="l"/>
        <c:majorGridlines/>
        <c:numFmt formatCode="0.0" sourceLinked="1"/>
        <c:tickLblPos val="nextTo"/>
        <c:crossAx val="109273856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pt-BR" sz="1600" b="1" i="0" baseline="0"/>
              <a:t>Parâmatro de qualidade do pavimento (PQP) - Sentido Sul Norte - Linha Verde - Lote 2</a:t>
            </a:r>
            <a:endParaRPr lang="pt-BR" sz="1600"/>
          </a:p>
        </c:rich>
      </c:tx>
      <c:layout>
        <c:manualLayout>
          <c:xMode val="edge"/>
          <c:yMode val="edge"/>
          <c:x val="0.10985027824335114"/>
          <c:y val="4.1933369121205773E-2"/>
        </c:manualLayout>
      </c:layout>
    </c:title>
    <c:plotArea>
      <c:layout>
        <c:manualLayout>
          <c:layoutTarget val="inner"/>
          <c:xMode val="edge"/>
          <c:yMode val="edge"/>
          <c:x val="5.5278053687409255E-2"/>
          <c:y val="0.20361085899376297"/>
          <c:w val="0.9282316198525683"/>
          <c:h val="0.6571067807516161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dLblPos val="inBase"/>
            <c:showVal val="1"/>
          </c:dLbls>
          <c:cat>
            <c:strRef>
              <c:f>'SEG. HOMOGENIOS - Sentido Norte'!$R$24:$R$29</c:f>
              <c:strCache>
                <c:ptCount val="6"/>
                <c:pt idx="0">
                  <c:v>739+10 / 743+5</c:v>
                </c:pt>
                <c:pt idx="1">
                  <c:v>743+5 / 745+5</c:v>
                </c:pt>
                <c:pt idx="2">
                  <c:v>745+5 / 753+10</c:v>
                </c:pt>
                <c:pt idx="3">
                  <c:v>753+10 / 755+10</c:v>
                </c:pt>
                <c:pt idx="4">
                  <c:v>755+10 / 765+5</c:v>
                </c:pt>
                <c:pt idx="5">
                  <c:v>765+5 / 767+5</c:v>
                </c:pt>
              </c:strCache>
            </c:strRef>
          </c:cat>
          <c:val>
            <c:numRef>
              <c:f>'SEG. HOMOGENIOS - Sentido Norte'!$H$24:$H$29</c:f>
              <c:numCache>
                <c:formatCode>0</c:formatCode>
                <c:ptCount val="6"/>
                <c:pt idx="0">
                  <c:v>148</c:v>
                </c:pt>
                <c:pt idx="1">
                  <c:v>155</c:v>
                </c:pt>
                <c:pt idx="2">
                  <c:v>148</c:v>
                </c:pt>
                <c:pt idx="3">
                  <c:v>80</c:v>
                </c:pt>
                <c:pt idx="4">
                  <c:v>150</c:v>
                </c:pt>
                <c:pt idx="5">
                  <c:v>56.666666666666671</c:v>
                </c:pt>
              </c:numCache>
            </c:numRef>
          </c:val>
        </c:ser>
        <c:gapWidth val="0"/>
        <c:axId val="109312640"/>
        <c:axId val="109404928"/>
      </c:barChart>
      <c:catAx>
        <c:axId val="109312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Segmentos Homogeneos</a:t>
                </a:r>
              </a:p>
            </c:rich>
          </c:tx>
          <c:layout/>
        </c:title>
        <c:numFmt formatCode="0" sourceLinked="1"/>
        <c:tickLblPos val="nextTo"/>
        <c:crossAx val="109404928"/>
        <c:crosses val="autoZero"/>
        <c:auto val="1"/>
        <c:lblAlgn val="ctr"/>
        <c:lblOffset val="100"/>
      </c:catAx>
      <c:valAx>
        <c:axId val="1094049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Parametros de qualidade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09312640"/>
        <c:crosses val="autoZero"/>
        <c:crossBetween val="between"/>
        <c:majorUnit val="10"/>
        <c:minorUnit val="5"/>
      </c:valAx>
    </c:plotArea>
    <c:plotVisOnly val="1"/>
  </c:chart>
  <c:printSettings>
    <c:headerFooter/>
    <c:pageMargins b="0.39370078740157488" l="0.78740157480314954" r="0.39370078740157488" t="0.39370078740157488" header="0" footer="0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smoothMarker"/>
        <c:ser>
          <c:idx val="0"/>
          <c:order val="0"/>
          <c:dLbls>
            <c:dLblPos val="b"/>
            <c:showCatName val="1"/>
          </c:dLbls>
          <c:xVal>
            <c:numRef>
              <c:f>'SEG. HOMOGENIOS - Sentido Sul'!$A$2:$A$7</c:f>
              <c:numCache>
                <c:formatCode>0</c:formatCode>
                <c:ptCount val="6"/>
                <c:pt idx="0">
                  <c:v>740</c:v>
                </c:pt>
                <c:pt idx="1">
                  <c:v>744</c:v>
                </c:pt>
                <c:pt idx="2">
                  <c:v>750</c:v>
                </c:pt>
                <c:pt idx="3">
                  <c:v>754</c:v>
                </c:pt>
                <c:pt idx="4">
                  <c:v>760</c:v>
                </c:pt>
                <c:pt idx="5">
                  <c:v>764</c:v>
                </c:pt>
              </c:numCache>
            </c:numRef>
          </c:xVal>
          <c:yVal>
            <c:numRef>
              <c:f>'SEG. HOMOGENIOS - Sentido Sul'!$E$2:$E$7</c:f>
              <c:numCache>
                <c:formatCode>0.0</c:formatCode>
                <c:ptCount val="6"/>
                <c:pt idx="0">
                  <c:v>-0.78333333333333321</c:v>
                </c:pt>
                <c:pt idx="1">
                  <c:v>-1.3666666666666665</c:v>
                </c:pt>
                <c:pt idx="2">
                  <c:v>-1.0499999999999998</c:v>
                </c:pt>
                <c:pt idx="3">
                  <c:v>-0.83333333333333282</c:v>
                </c:pt>
                <c:pt idx="4">
                  <c:v>-0.2166666666666659</c:v>
                </c:pt>
                <c:pt idx="5">
                  <c:v>1.1102230246251565E-15</c:v>
                </c:pt>
              </c:numCache>
            </c:numRef>
          </c:yVal>
          <c:smooth val="1"/>
        </c:ser>
        <c:axId val="109214720"/>
        <c:axId val="109407616"/>
      </c:scatterChart>
      <c:valAx>
        <c:axId val="109214720"/>
        <c:scaling>
          <c:orientation val="minMax"/>
        </c:scaling>
        <c:axPos val="b"/>
        <c:numFmt formatCode="0" sourceLinked="1"/>
        <c:tickLblPos val="nextTo"/>
        <c:crossAx val="109407616"/>
        <c:crosses val="autoZero"/>
        <c:crossBetween val="midCat"/>
      </c:valAx>
      <c:valAx>
        <c:axId val="109407616"/>
        <c:scaling>
          <c:orientation val="minMax"/>
        </c:scaling>
        <c:axPos val="l"/>
        <c:majorGridlines/>
        <c:numFmt formatCode="0.0" sourceLinked="1"/>
        <c:tickLblPos val="nextTo"/>
        <c:crossAx val="109214720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pt-BR" sz="1600" b="1" i="0" baseline="0"/>
              <a:t>Parâmatro de qualidade do pavimento (PQP) - Sentido Norte Sul - Linha Verde  - Lote 2</a:t>
            </a:r>
            <a:endParaRPr lang="pt-BR" sz="1600"/>
          </a:p>
        </c:rich>
      </c:tx>
      <c:layout>
        <c:manualLayout>
          <c:xMode val="edge"/>
          <c:yMode val="edge"/>
          <c:x val="0.10985027824335117"/>
          <c:y val="4.1933369121205773E-2"/>
        </c:manualLayout>
      </c:layout>
    </c:title>
    <c:plotArea>
      <c:layout>
        <c:manualLayout>
          <c:layoutTarget val="inner"/>
          <c:xMode val="edge"/>
          <c:yMode val="edge"/>
          <c:x val="5.5278053687409255E-2"/>
          <c:y val="0.20361085899376297"/>
          <c:w val="0.9282316198525683"/>
          <c:h val="0.65710678075161588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dLblPos val="inBase"/>
            <c:showVal val="1"/>
          </c:dLbls>
          <c:cat>
            <c:strRef>
              <c:f>'SEG. HOMOGENIOS - Sentido Sul'!$R$15:$R$18</c:f>
              <c:strCache>
                <c:ptCount val="4"/>
                <c:pt idx="0">
                  <c:v>740+5 / 744+5</c:v>
                </c:pt>
                <c:pt idx="1">
                  <c:v>744+5 / 760+5</c:v>
                </c:pt>
                <c:pt idx="2">
                  <c:v>760+5 / 764+5</c:v>
                </c:pt>
                <c:pt idx="3">
                  <c:v>764+5 / 770+5</c:v>
                </c:pt>
              </c:strCache>
            </c:strRef>
          </c:cat>
          <c:val>
            <c:numRef>
              <c:f>'SEG. HOMOGENIOS - Sentido Sul'!$H$15:$H$18</c:f>
              <c:numCache>
                <c:formatCode>0</c:formatCode>
                <c:ptCount val="4"/>
                <c:pt idx="0">
                  <c:v>60.000000000000007</c:v>
                </c:pt>
                <c:pt idx="1">
                  <c:v>76.666666666666686</c:v>
                </c:pt>
                <c:pt idx="2">
                  <c:v>133.33333333333334</c:v>
                </c:pt>
                <c:pt idx="3">
                  <c:v>45</c:v>
                </c:pt>
              </c:numCache>
            </c:numRef>
          </c:val>
        </c:ser>
        <c:gapWidth val="0"/>
        <c:axId val="110827392"/>
        <c:axId val="110858240"/>
      </c:barChart>
      <c:catAx>
        <c:axId val="110827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Segmentos Homogeneos</a:t>
                </a:r>
              </a:p>
            </c:rich>
          </c:tx>
          <c:layout/>
        </c:title>
        <c:numFmt formatCode="0" sourceLinked="1"/>
        <c:tickLblPos val="nextTo"/>
        <c:crossAx val="110858240"/>
        <c:crosses val="autoZero"/>
        <c:auto val="1"/>
        <c:lblAlgn val="ctr"/>
        <c:lblOffset val="100"/>
      </c:catAx>
      <c:valAx>
        <c:axId val="1108582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Parametros de qualidade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10827392"/>
        <c:crosses val="autoZero"/>
        <c:crossBetween val="between"/>
        <c:majorUnit val="10"/>
        <c:minorUnit val="5"/>
      </c:valAx>
    </c:plotArea>
    <c:plotVisOnly val="1"/>
  </c:chart>
  <c:printSettings>
    <c:headerFooter/>
    <c:pageMargins b="0.39370078740157488" l="0.78740157480314954" r="0.39370078740157488" t="0.39370078740157488" header="0" footer="0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</xdr:colOff>
      <xdr:row>1</xdr:row>
      <xdr:rowOff>119063</xdr:rowOff>
    </xdr:from>
    <xdr:to>
      <xdr:col>28</xdr:col>
      <xdr:colOff>166687</xdr:colOff>
      <xdr:row>16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15617</xdr:colOff>
      <xdr:row>31</xdr:row>
      <xdr:rowOff>0</xdr:rowOff>
    </xdr:from>
    <xdr:to>
      <xdr:col>29</xdr:col>
      <xdr:colOff>2010</xdr:colOff>
      <xdr:row>56</xdr:row>
      <xdr:rowOff>127567</xdr:rowOff>
    </xdr:to>
    <xdr:grpSp>
      <xdr:nvGrpSpPr>
        <xdr:cNvPr id="11" name="Grupo 10"/>
        <xdr:cNvGrpSpPr/>
      </xdr:nvGrpSpPr>
      <xdr:grpSpPr>
        <a:xfrm>
          <a:off x="7849930" y="4738688"/>
          <a:ext cx="11083018" cy="4009004"/>
          <a:chOff x="6912137" y="4077341"/>
          <a:chExt cx="11080217" cy="4126166"/>
        </a:xfrm>
      </xdr:grpSpPr>
      <xdr:graphicFrame macro="">
        <xdr:nvGraphicFramePr>
          <xdr:cNvPr id="4" name="Gráfico 3"/>
          <xdr:cNvGraphicFramePr/>
        </xdr:nvGraphicFramePr>
        <xdr:xfrm>
          <a:off x="6912137" y="4077341"/>
          <a:ext cx="11080217" cy="41261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Retângulo 4"/>
          <xdr:cNvSpPr/>
        </xdr:nvSpPr>
        <xdr:spPr>
          <a:xfrm>
            <a:off x="11083621" y="5883084"/>
            <a:ext cx="3121038" cy="330317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500" b="1" cap="none" spc="0">
                <a:ln w="12700">
                  <a:solidFill>
                    <a:srgbClr val="1F497D">
                      <a:satMod val="155000"/>
                    </a:srgbClr>
                  </a:solidFill>
                  <a:prstDash val="solid"/>
                </a:ln>
                <a:solidFill>
                  <a:srgbClr val="EEECE1">
                    <a:tint val="85000"/>
                    <a:satMod val="155000"/>
                  </a:srgb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FRESAGEM ESPESSURA</a:t>
            </a:r>
            <a:r>
              <a:rPr lang="pt-BR" sz="1500" b="1" cap="none" spc="0" baseline="0">
                <a:ln w="12700">
                  <a:solidFill>
                    <a:srgbClr val="1F497D">
                      <a:satMod val="155000"/>
                    </a:srgbClr>
                  </a:solidFill>
                  <a:prstDash val="solid"/>
                </a:ln>
                <a:solidFill>
                  <a:srgbClr val="EEECE1">
                    <a:tint val="85000"/>
                    <a:satMod val="155000"/>
                  </a:srgb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 10 cm</a:t>
            </a:r>
            <a:endParaRPr lang="pt-BR" sz="1500" b="1" cap="none" spc="0">
              <a:ln w="12700">
                <a:solidFill>
                  <a:srgbClr val="1F497D">
                    <a:satMod val="155000"/>
                  </a:srgbClr>
                </a:solidFill>
                <a:prstDash val="solid"/>
              </a:ln>
              <a:solidFill>
                <a:srgbClr val="EEECE1">
                  <a:tint val="85000"/>
                  <a:satMod val="155000"/>
                </a:srgb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7" name="Retângulo 6"/>
          <xdr:cNvSpPr/>
        </xdr:nvSpPr>
        <xdr:spPr>
          <a:xfrm>
            <a:off x="11158479" y="6660892"/>
            <a:ext cx="3013892" cy="311268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5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FRESAGEM ESPESSURA</a:t>
            </a:r>
            <a:r>
              <a:rPr lang="pt-BR" sz="1500" b="1" cap="none" spc="0" baseline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 5 cm</a:t>
            </a:r>
            <a:endParaRPr lang="pt-BR" sz="15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Retângulo 7"/>
          <xdr:cNvSpPr/>
        </xdr:nvSpPr>
        <xdr:spPr>
          <a:xfrm>
            <a:off x="11745039" y="7205817"/>
            <a:ext cx="1827774" cy="320792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5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RECAPEAMENTO</a:t>
            </a:r>
          </a:p>
        </xdr:txBody>
      </xdr:sp>
      <xdr:sp macro="" textlink="">
        <xdr:nvSpPr>
          <xdr:cNvPr id="9" name="Conector reto 8"/>
          <xdr:cNvSpPr/>
        </xdr:nvSpPr>
        <xdr:spPr>
          <a:xfrm>
            <a:off x="7507941" y="6461204"/>
            <a:ext cx="10296000" cy="0"/>
          </a:xfrm>
          <a:prstGeom prst="line">
            <a:avLst/>
          </a:prstGeom>
          <a:ln w="38100">
            <a:solidFill>
              <a:schemeClr val="accent3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/>
          </a:p>
        </xdr:txBody>
      </xdr:sp>
      <xdr:sp macro="" textlink="">
        <xdr:nvSpPr>
          <xdr:cNvPr id="10" name="Conector reto 9"/>
          <xdr:cNvSpPr/>
        </xdr:nvSpPr>
        <xdr:spPr>
          <a:xfrm>
            <a:off x="7521546" y="7217153"/>
            <a:ext cx="10260000" cy="1588"/>
          </a:xfrm>
          <a:prstGeom prst="line">
            <a:avLst/>
          </a:prstGeom>
          <a:ln w="3810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52918</xdr:colOff>
      <xdr:row>0</xdr:row>
      <xdr:rowOff>63500</xdr:rowOff>
    </xdr:from>
    <xdr:to>
      <xdr:col>20</xdr:col>
      <xdr:colOff>789215</xdr:colOff>
      <xdr:row>11</xdr:row>
      <xdr:rowOff>9071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88377</xdr:colOff>
      <xdr:row>21</xdr:row>
      <xdr:rowOff>54429</xdr:rowOff>
    </xdr:from>
    <xdr:to>
      <xdr:col>29</xdr:col>
      <xdr:colOff>74770</xdr:colOff>
      <xdr:row>48</xdr:row>
      <xdr:rowOff>4536</xdr:rowOff>
    </xdr:to>
    <xdr:grpSp>
      <xdr:nvGrpSpPr>
        <xdr:cNvPr id="11" name="Grupo 10"/>
        <xdr:cNvGrpSpPr/>
      </xdr:nvGrpSpPr>
      <xdr:grpSpPr>
        <a:xfrm>
          <a:off x="7983544" y="3398762"/>
          <a:ext cx="11172976" cy="4225774"/>
          <a:chOff x="6912137" y="5881488"/>
          <a:chExt cx="11080217" cy="4204607"/>
        </a:xfrm>
      </xdr:grpSpPr>
      <xdr:graphicFrame macro="">
        <xdr:nvGraphicFramePr>
          <xdr:cNvPr id="5" name="Gráfico 4"/>
          <xdr:cNvGraphicFramePr/>
        </xdr:nvGraphicFramePr>
        <xdr:xfrm>
          <a:off x="6912137" y="5881488"/>
          <a:ext cx="11080217" cy="42046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tângulo 5"/>
          <xdr:cNvSpPr/>
        </xdr:nvSpPr>
        <xdr:spPr>
          <a:xfrm>
            <a:off x="11083615" y="6835604"/>
            <a:ext cx="3121038" cy="330317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500" b="1" cap="none" spc="0">
                <a:ln w="12700">
                  <a:solidFill>
                    <a:srgbClr val="1F497D">
                      <a:satMod val="155000"/>
                    </a:srgbClr>
                  </a:solidFill>
                  <a:prstDash val="solid"/>
                </a:ln>
                <a:solidFill>
                  <a:srgbClr val="EEECE1">
                    <a:tint val="85000"/>
                    <a:satMod val="155000"/>
                  </a:srgb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FRESAGEM ESPESSURA</a:t>
            </a:r>
            <a:r>
              <a:rPr lang="pt-BR" sz="1500" b="1" cap="none" spc="0" baseline="0">
                <a:ln w="12700">
                  <a:solidFill>
                    <a:srgbClr val="1F497D">
                      <a:satMod val="155000"/>
                    </a:srgbClr>
                  </a:solidFill>
                  <a:prstDash val="solid"/>
                </a:ln>
                <a:solidFill>
                  <a:srgbClr val="EEECE1">
                    <a:tint val="85000"/>
                    <a:satMod val="155000"/>
                  </a:srgb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 10 cm</a:t>
            </a:r>
            <a:endParaRPr lang="pt-BR" sz="1500" b="1" cap="none" spc="0">
              <a:ln w="12700">
                <a:solidFill>
                  <a:srgbClr val="1F497D">
                    <a:satMod val="155000"/>
                  </a:srgbClr>
                </a:solidFill>
                <a:prstDash val="solid"/>
              </a:ln>
              <a:solidFill>
                <a:srgbClr val="EEECE1">
                  <a:tint val="85000"/>
                  <a:satMod val="155000"/>
                </a:srgb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7" name="Retângulo 6"/>
          <xdr:cNvSpPr/>
        </xdr:nvSpPr>
        <xdr:spPr>
          <a:xfrm>
            <a:off x="11158473" y="7882356"/>
            <a:ext cx="3013892" cy="311268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5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FRESAGEM ESPESSURA</a:t>
            </a:r>
            <a:r>
              <a:rPr lang="pt-BR" sz="1500" b="1" cap="none" spc="0" baseline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 5 cm</a:t>
            </a:r>
            <a:endParaRPr lang="pt-BR" sz="15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Retângulo 7"/>
          <xdr:cNvSpPr/>
        </xdr:nvSpPr>
        <xdr:spPr>
          <a:xfrm>
            <a:off x="11745033" y="9144465"/>
            <a:ext cx="1827774" cy="320792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5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Arial" pitchFamily="34" charset="0"/>
                <a:cs typeface="Arial" pitchFamily="34" charset="0"/>
              </a:rPr>
              <a:t>RECAPEAMENTO</a:t>
            </a:r>
          </a:p>
        </xdr:txBody>
      </xdr:sp>
      <xdr:sp macro="" textlink="">
        <xdr:nvSpPr>
          <xdr:cNvPr id="9" name="Conector reto 8"/>
          <xdr:cNvSpPr/>
        </xdr:nvSpPr>
        <xdr:spPr>
          <a:xfrm>
            <a:off x="7498410" y="7413724"/>
            <a:ext cx="10296000" cy="0"/>
          </a:xfrm>
          <a:prstGeom prst="line">
            <a:avLst/>
          </a:prstGeom>
          <a:ln w="38100">
            <a:solidFill>
              <a:schemeClr val="accent3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/>
          </a:p>
        </xdr:txBody>
      </xdr:sp>
      <xdr:sp macro="" textlink="">
        <xdr:nvSpPr>
          <xdr:cNvPr id="10" name="Conector reto 9"/>
          <xdr:cNvSpPr/>
        </xdr:nvSpPr>
        <xdr:spPr>
          <a:xfrm>
            <a:off x="7521540" y="8808415"/>
            <a:ext cx="10260000" cy="1588"/>
          </a:xfrm>
          <a:prstGeom prst="line">
            <a:avLst/>
          </a:prstGeom>
          <a:ln w="3810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5"/>
  <sheetViews>
    <sheetView tabSelected="1" view="pageBreakPreview" zoomScaleNormal="85" zoomScaleSheetLayoutView="100" workbookViewId="0">
      <pane ySplit="9" topLeftCell="A10" activePane="bottomLeft" state="frozen"/>
      <selection pane="bottomLeft" activeCell="AH6" sqref="AH6"/>
    </sheetView>
  </sheetViews>
  <sheetFormatPr defaultRowHeight="15"/>
  <cols>
    <col min="1" max="1" width="6" style="20" customWidth="1"/>
    <col min="2" max="4" width="5.5703125" style="20" customWidth="1"/>
    <col min="5" max="24" width="4" style="20" customWidth="1"/>
    <col min="25" max="25" width="5.140625" style="20" customWidth="1"/>
    <col min="26" max="26" width="5.5703125" style="20" customWidth="1"/>
    <col min="27" max="29" width="9.140625" style="20" customWidth="1"/>
    <col min="31" max="34" width="9.140625" style="4"/>
    <col min="40" max="40" width="10.42578125" bestFit="1" customWidth="1"/>
  </cols>
  <sheetData>
    <row r="1" spans="1:40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  <c r="AC1" s="180"/>
    </row>
    <row r="2" spans="1:40">
      <c r="A2" s="145" t="s">
        <v>1</v>
      </c>
      <c r="B2" s="140"/>
      <c r="C2" s="140"/>
      <c r="D2" s="140"/>
      <c r="E2" s="140" t="s">
        <v>101</v>
      </c>
      <c r="F2" s="140"/>
      <c r="G2" s="140"/>
      <c r="H2" s="140"/>
      <c r="I2" s="140"/>
      <c r="J2" s="140"/>
      <c r="K2" s="140"/>
      <c r="L2" s="140"/>
      <c r="M2" s="140"/>
      <c r="N2" s="140" t="s">
        <v>44</v>
      </c>
      <c r="O2" s="140"/>
      <c r="P2" s="140"/>
      <c r="Q2" s="136" t="s">
        <v>43</v>
      </c>
      <c r="R2" s="136"/>
      <c r="S2" s="136"/>
      <c r="T2" s="136"/>
      <c r="U2" s="136"/>
      <c r="V2" s="136"/>
      <c r="W2" s="136"/>
      <c r="X2" s="136"/>
      <c r="Y2" s="136"/>
      <c r="Z2" s="136"/>
      <c r="AA2" s="136" t="s">
        <v>2</v>
      </c>
      <c r="AB2" s="141"/>
      <c r="AC2" s="117"/>
    </row>
    <row r="3" spans="1:40">
      <c r="A3" s="145" t="s">
        <v>3</v>
      </c>
      <c r="B3" s="140"/>
      <c r="C3" s="140"/>
      <c r="D3" s="140"/>
      <c r="E3" s="140" t="s">
        <v>100</v>
      </c>
      <c r="F3" s="140"/>
      <c r="G3" s="140"/>
      <c r="H3" s="140"/>
      <c r="I3" s="140"/>
      <c r="J3" s="140"/>
      <c r="K3" s="140"/>
      <c r="L3" s="140"/>
      <c r="M3" s="140"/>
      <c r="N3" s="142" t="s">
        <v>46</v>
      </c>
      <c r="O3" s="142"/>
      <c r="P3" s="142"/>
      <c r="Q3" s="140"/>
      <c r="R3" s="140"/>
      <c r="S3" s="140"/>
      <c r="T3" s="140"/>
      <c r="U3" s="140"/>
      <c r="V3" s="140"/>
      <c r="W3" s="136" t="s">
        <v>4</v>
      </c>
      <c r="X3" s="136"/>
      <c r="Y3" s="136"/>
      <c r="Z3" s="136"/>
      <c r="AA3" s="136" t="s">
        <v>4</v>
      </c>
      <c r="AB3" s="141"/>
      <c r="AC3" s="117"/>
    </row>
    <row r="4" spans="1:40">
      <c r="A4" s="145" t="s">
        <v>5</v>
      </c>
      <c r="B4" s="140"/>
      <c r="C4" s="140"/>
      <c r="D4" s="140"/>
      <c r="E4" s="140" t="s">
        <v>86</v>
      </c>
      <c r="F4" s="140"/>
      <c r="G4" s="140"/>
      <c r="H4" s="140"/>
      <c r="I4" s="140"/>
      <c r="J4" s="140"/>
      <c r="K4" s="140"/>
      <c r="L4" s="140"/>
      <c r="M4" s="140"/>
      <c r="N4" s="143" t="s">
        <v>6</v>
      </c>
      <c r="O4" s="143"/>
      <c r="P4" s="143"/>
      <c r="Q4" s="144" t="s">
        <v>45</v>
      </c>
      <c r="R4" s="144"/>
      <c r="S4" s="144"/>
      <c r="T4" s="144"/>
      <c r="U4" s="144"/>
      <c r="V4" s="144"/>
      <c r="W4" s="136"/>
      <c r="X4" s="136"/>
      <c r="Y4" s="136"/>
      <c r="Z4" s="136"/>
      <c r="AA4" s="136"/>
      <c r="AB4" s="141"/>
      <c r="AC4" s="117"/>
    </row>
    <row r="5" spans="1:40" ht="15" customHeight="1">
      <c r="A5" s="138" t="s">
        <v>7</v>
      </c>
      <c r="B5" s="134"/>
      <c r="C5" s="134" t="s">
        <v>8</v>
      </c>
      <c r="D5" s="134" t="s">
        <v>9</v>
      </c>
      <c r="E5" s="136" t="s">
        <v>10</v>
      </c>
      <c r="F5" s="136"/>
      <c r="G5" s="136"/>
      <c r="H5" s="136"/>
      <c r="I5" s="136"/>
      <c r="J5" s="136"/>
      <c r="K5" s="136"/>
      <c r="L5" s="136"/>
      <c r="M5" s="136"/>
      <c r="N5" s="136"/>
      <c r="O5" s="136" t="s">
        <v>11</v>
      </c>
      <c r="P5" s="136"/>
      <c r="Q5" s="136"/>
      <c r="R5" s="136"/>
      <c r="S5" s="134" t="s">
        <v>12</v>
      </c>
      <c r="T5" s="134"/>
      <c r="U5" s="134"/>
      <c r="V5" s="134"/>
      <c r="W5" s="134"/>
      <c r="X5" s="134"/>
      <c r="Y5" s="134" t="s">
        <v>13</v>
      </c>
      <c r="Z5" s="134"/>
      <c r="AA5" s="130" t="s">
        <v>14</v>
      </c>
      <c r="AB5" s="132"/>
      <c r="AC5" s="181"/>
    </row>
    <row r="6" spans="1:40">
      <c r="A6" s="138"/>
      <c r="B6" s="134"/>
      <c r="C6" s="134"/>
      <c r="D6" s="134"/>
      <c r="E6" s="136" t="s">
        <v>15</v>
      </c>
      <c r="F6" s="136"/>
      <c r="G6" s="136"/>
      <c r="H6" s="136"/>
      <c r="I6" s="136"/>
      <c r="J6" s="136"/>
      <c r="K6" s="136" t="s">
        <v>16</v>
      </c>
      <c r="L6" s="136"/>
      <c r="M6" s="136"/>
      <c r="N6" s="136"/>
      <c r="O6" s="136" t="s">
        <v>17</v>
      </c>
      <c r="P6" s="136"/>
      <c r="Q6" s="136" t="s">
        <v>18</v>
      </c>
      <c r="R6" s="136"/>
      <c r="S6" s="134"/>
      <c r="T6" s="134"/>
      <c r="U6" s="134"/>
      <c r="V6" s="134"/>
      <c r="W6" s="134"/>
      <c r="X6" s="134"/>
      <c r="Y6" s="134"/>
      <c r="Z6" s="134"/>
      <c r="AA6" s="130"/>
      <c r="AB6" s="132"/>
      <c r="AC6" s="181"/>
    </row>
    <row r="7" spans="1:40">
      <c r="A7" s="138"/>
      <c r="B7" s="134"/>
      <c r="C7" s="134"/>
      <c r="D7" s="134"/>
      <c r="E7" s="130" t="s">
        <v>19</v>
      </c>
      <c r="F7" s="130" t="s">
        <v>20</v>
      </c>
      <c r="G7" s="130" t="s">
        <v>21</v>
      </c>
      <c r="H7" s="130" t="s">
        <v>22</v>
      </c>
      <c r="I7" s="130" t="s">
        <v>23</v>
      </c>
      <c r="J7" s="130" t="s">
        <v>24</v>
      </c>
      <c r="K7" s="137" t="s">
        <v>25</v>
      </c>
      <c r="L7" s="137"/>
      <c r="M7" s="137" t="s">
        <v>26</v>
      </c>
      <c r="N7" s="137"/>
      <c r="O7" s="130" t="s">
        <v>27</v>
      </c>
      <c r="P7" s="130" t="s">
        <v>28</v>
      </c>
      <c r="Q7" s="130" t="s">
        <v>29</v>
      </c>
      <c r="R7" s="130" t="s">
        <v>30</v>
      </c>
      <c r="S7" s="130" t="s">
        <v>31</v>
      </c>
      <c r="T7" s="130" t="s">
        <v>32</v>
      </c>
      <c r="U7" s="130" t="s">
        <v>33</v>
      </c>
      <c r="V7" s="130" t="s">
        <v>34</v>
      </c>
      <c r="W7" s="130" t="s">
        <v>35</v>
      </c>
      <c r="X7" s="130" t="s">
        <v>36</v>
      </c>
      <c r="Y7" s="130" t="s">
        <v>37</v>
      </c>
      <c r="Z7" s="130" t="s">
        <v>38</v>
      </c>
      <c r="AA7" s="130"/>
      <c r="AB7" s="132"/>
      <c r="AC7" s="181"/>
    </row>
    <row r="8" spans="1:40" ht="15.75" thickBot="1">
      <c r="A8" s="138"/>
      <c r="B8" s="134"/>
      <c r="C8" s="134"/>
      <c r="D8" s="134"/>
      <c r="E8" s="130"/>
      <c r="F8" s="130"/>
      <c r="G8" s="130"/>
      <c r="H8" s="130"/>
      <c r="I8" s="130"/>
      <c r="J8" s="130"/>
      <c r="K8" s="130" t="s">
        <v>39</v>
      </c>
      <c r="L8" s="130" t="s">
        <v>40</v>
      </c>
      <c r="M8" s="130" t="s">
        <v>41</v>
      </c>
      <c r="N8" s="130" t="s">
        <v>42</v>
      </c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2"/>
      <c r="AC8" s="181"/>
    </row>
    <row r="9" spans="1:40" ht="15.75" thickBot="1">
      <c r="A9" s="139"/>
      <c r="B9" s="135"/>
      <c r="C9" s="135"/>
      <c r="D9" s="135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3"/>
      <c r="AC9" s="181"/>
      <c r="AE9" s="188" t="s">
        <v>58</v>
      </c>
      <c r="AF9" s="189" t="s">
        <v>59</v>
      </c>
      <c r="AG9" s="189" t="s">
        <v>60</v>
      </c>
      <c r="AH9" s="189" t="s">
        <v>61</v>
      </c>
      <c r="AI9" s="189" t="s">
        <v>62</v>
      </c>
      <c r="AJ9" s="189" t="s">
        <v>63</v>
      </c>
      <c r="AK9" s="189" t="s">
        <v>64</v>
      </c>
      <c r="AL9" s="190" t="s">
        <v>65</v>
      </c>
    </row>
    <row r="10" spans="1:40">
      <c r="A10" s="41">
        <v>739</v>
      </c>
      <c r="B10" s="42" t="s">
        <v>87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>
        <v>1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>
        <v>1</v>
      </c>
      <c r="Y10" s="44"/>
      <c r="Z10" s="44"/>
      <c r="AA10" s="182"/>
      <c r="AB10" s="183"/>
      <c r="AC10" s="117">
        <f>MOD(A10,2)</f>
        <v>1</v>
      </c>
      <c r="AD10" s="3">
        <f>(SUM(E10:J10)*0.2)+(SUM(K10:L10)*0.5)+(SUM(M10:N10)*0.8)+(SUM(O10:R10)*0.9)+(SUM(S10:U10)*1)+(V10*0.5)+(W10*0.3)+(X10*0.6)</f>
        <v>1.4</v>
      </c>
      <c r="AE10" s="191">
        <v>3</v>
      </c>
      <c r="AF10" s="191">
        <v>0</v>
      </c>
      <c r="AG10" s="191">
        <v>3</v>
      </c>
      <c r="AH10" s="191">
        <v>0</v>
      </c>
      <c r="AI10" s="191">
        <v>1</v>
      </c>
      <c r="AJ10" s="191">
        <v>0</v>
      </c>
      <c r="AK10" s="191">
        <v>1</v>
      </c>
      <c r="AL10" s="191">
        <v>3</v>
      </c>
      <c r="AN10" s="16"/>
    </row>
    <row r="11" spans="1:40">
      <c r="A11" s="45">
        <v>740</v>
      </c>
      <c r="B11" s="46" t="s">
        <v>88</v>
      </c>
      <c r="C11" s="116"/>
      <c r="D11" s="116"/>
      <c r="E11" s="116"/>
      <c r="F11" s="116">
        <v>1</v>
      </c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>
        <v>1</v>
      </c>
      <c r="Y11" s="48"/>
      <c r="Z11" s="48"/>
      <c r="AA11" s="184"/>
      <c r="AB11" s="185"/>
      <c r="AC11" s="117">
        <f>MOD(A11,2)</f>
        <v>0</v>
      </c>
      <c r="AD11" s="3">
        <f>(SUM(E11:J11)*0.2)+(SUM(K11:L11)*0.5)+(SUM(M11:N11)*0.8)+(SUM(O11:R11)*0.9)+(SUM(S11:U11)*1)+(V11*0.5)+(W11*0.3)+(X11*0.6)</f>
        <v>0.8</v>
      </c>
      <c r="AE11" s="191">
        <v>2</v>
      </c>
      <c r="AF11" s="191">
        <v>0</v>
      </c>
      <c r="AG11" s="191">
        <v>1</v>
      </c>
      <c r="AH11" s="191">
        <v>0</v>
      </c>
      <c r="AI11" s="191">
        <v>0</v>
      </c>
      <c r="AJ11" s="191">
        <v>0</v>
      </c>
      <c r="AK11" s="191">
        <v>0</v>
      </c>
      <c r="AL11" s="191">
        <v>1</v>
      </c>
      <c r="AN11" s="16"/>
    </row>
    <row r="12" spans="1:40">
      <c r="A12" s="45">
        <v>741</v>
      </c>
      <c r="B12" s="46" t="s">
        <v>87</v>
      </c>
      <c r="C12" s="49"/>
      <c r="D12" s="49"/>
      <c r="E12" s="49"/>
      <c r="F12" s="49"/>
      <c r="G12" s="49"/>
      <c r="H12" s="49"/>
      <c r="I12" s="49">
        <v>1</v>
      </c>
      <c r="J12" s="49"/>
      <c r="K12" s="49"/>
      <c r="L12" s="49"/>
      <c r="M12" s="49">
        <v>1</v>
      </c>
      <c r="N12" s="49"/>
      <c r="O12" s="49"/>
      <c r="P12" s="49"/>
      <c r="Q12" s="49"/>
      <c r="R12" s="49"/>
      <c r="S12" s="49"/>
      <c r="T12" s="49">
        <v>1</v>
      </c>
      <c r="U12" s="49"/>
      <c r="V12" s="49"/>
      <c r="W12" s="49"/>
      <c r="X12" s="49">
        <v>1</v>
      </c>
      <c r="Y12" s="50"/>
      <c r="Z12" s="50"/>
      <c r="AA12" s="184"/>
      <c r="AB12" s="185"/>
      <c r="AC12" s="117">
        <f>MOD(A12,2)</f>
        <v>1</v>
      </c>
      <c r="AD12" s="3">
        <f>(SUM(E12:J12)*0.2)+(SUM(K12:L12)*0.5)+(SUM(M12:N12)*0.8)+(SUM(O12:R12)*0.9)+(SUM(S12:U12)*1)+(V12*0.5)+(W12*0.3)+(X12*0.6)</f>
        <v>2.6</v>
      </c>
      <c r="AE12" s="191"/>
      <c r="AF12" s="191"/>
      <c r="AG12" s="191"/>
      <c r="AH12" s="191"/>
      <c r="AI12" s="191"/>
      <c r="AJ12" s="191"/>
      <c r="AK12" s="191"/>
      <c r="AL12" s="191"/>
      <c r="AN12" s="16"/>
    </row>
    <row r="13" spans="1:40">
      <c r="A13" s="45">
        <v>743</v>
      </c>
      <c r="B13" s="46" t="s">
        <v>88</v>
      </c>
      <c r="C13" s="49"/>
      <c r="D13" s="49"/>
      <c r="E13" s="49"/>
      <c r="F13" s="49">
        <v>1</v>
      </c>
      <c r="G13" s="49"/>
      <c r="H13" s="49">
        <v>1</v>
      </c>
      <c r="I13" s="49"/>
      <c r="J13" s="49"/>
      <c r="K13" s="49"/>
      <c r="L13" s="49"/>
      <c r="M13" s="49">
        <v>1</v>
      </c>
      <c r="N13" s="49"/>
      <c r="O13" s="49"/>
      <c r="P13" s="49"/>
      <c r="Q13" s="49"/>
      <c r="R13" s="49"/>
      <c r="S13" s="49"/>
      <c r="T13" s="49"/>
      <c r="U13" s="49"/>
      <c r="V13" s="49"/>
      <c r="W13" s="49">
        <v>1</v>
      </c>
      <c r="X13" s="49">
        <v>1</v>
      </c>
      <c r="Y13" s="50"/>
      <c r="Z13" s="50"/>
      <c r="AA13" s="184"/>
      <c r="AB13" s="185"/>
      <c r="AC13" s="117">
        <f>MOD(A13,2)</f>
        <v>1</v>
      </c>
      <c r="AD13" s="3">
        <f>(SUM(E13:J13)*0.2)+(SUM(K13:L13)*0.5)+(SUM(M13:N13)*0.8)+(SUM(O13:R13)*0.9)+(SUM(S13:U13)*1)+(V13*0.5)+(W13*0.3)+(X13*0.6)</f>
        <v>2.1</v>
      </c>
      <c r="AE13" s="191">
        <v>3</v>
      </c>
      <c r="AF13" s="191">
        <v>0</v>
      </c>
      <c r="AG13" s="191">
        <v>2</v>
      </c>
      <c r="AH13" s="191">
        <v>0</v>
      </c>
      <c r="AI13" s="191">
        <v>0</v>
      </c>
      <c r="AJ13" s="191">
        <v>0</v>
      </c>
      <c r="AK13" s="191">
        <v>1</v>
      </c>
      <c r="AL13" s="191">
        <v>1</v>
      </c>
      <c r="AN13" s="16"/>
    </row>
    <row r="14" spans="1:40">
      <c r="A14" s="45">
        <v>744</v>
      </c>
      <c r="B14" s="46" t="s">
        <v>88</v>
      </c>
      <c r="C14" s="116"/>
      <c r="D14" s="116"/>
      <c r="E14" s="116"/>
      <c r="F14" s="116"/>
      <c r="G14" s="116"/>
      <c r="H14" s="116"/>
      <c r="I14" s="116">
        <v>1</v>
      </c>
      <c r="J14" s="116"/>
      <c r="K14" s="116"/>
      <c r="L14" s="116"/>
      <c r="M14" s="116">
        <v>1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48"/>
      <c r="Z14" s="48"/>
      <c r="AA14" s="184"/>
      <c r="AB14" s="185"/>
      <c r="AC14" s="117">
        <f>MOD(A14,2)</f>
        <v>0</v>
      </c>
      <c r="AD14" s="3">
        <f>(SUM(E14:J14)*0.2)+(SUM(K14:L14)*0.5)+(SUM(M14:N14)*0.8)+(SUM(O14:R14)*0.9)+(SUM(S14:U14)*1)+(V14*0.5)+(W14*0.3)+(X14*0.6)</f>
        <v>1</v>
      </c>
      <c r="AE14" s="191">
        <v>4</v>
      </c>
      <c r="AF14" s="191">
        <v>0</v>
      </c>
      <c r="AG14" s="191">
        <v>5</v>
      </c>
      <c r="AH14" s="191">
        <v>0</v>
      </c>
      <c r="AI14" s="191">
        <v>0</v>
      </c>
      <c r="AJ14" s="191">
        <v>0</v>
      </c>
      <c r="AK14" s="191">
        <v>1</v>
      </c>
      <c r="AL14" s="191">
        <v>3</v>
      </c>
      <c r="AN14" s="16"/>
    </row>
    <row r="15" spans="1:40">
      <c r="A15" s="45">
        <v>745</v>
      </c>
      <c r="B15" s="46" t="s">
        <v>88</v>
      </c>
      <c r="C15" s="49"/>
      <c r="D15" s="49"/>
      <c r="E15" s="49"/>
      <c r="F15" s="49"/>
      <c r="G15" s="49">
        <v>1</v>
      </c>
      <c r="H15" s="49"/>
      <c r="I15" s="49"/>
      <c r="J15" s="49"/>
      <c r="K15" s="49"/>
      <c r="L15" s="49"/>
      <c r="M15" s="49">
        <v>1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50"/>
      <c r="AA15" s="184"/>
      <c r="AB15" s="185"/>
      <c r="AC15" s="117">
        <f>MOD(A15,2)</f>
        <v>1</v>
      </c>
      <c r="AD15" s="3">
        <f>(SUM(E15:J15)*0.2)+(SUM(K15:L15)*0.5)+(SUM(M15:N15)*0.8)+(SUM(O15:R15)*0.9)+(SUM(S15:U15)*1)+(V15*0.5)+(W15*0.3)+(X15*0.6)</f>
        <v>1</v>
      </c>
      <c r="AE15" s="191">
        <v>5</v>
      </c>
      <c r="AF15" s="191">
        <v>0</v>
      </c>
      <c r="AG15" s="191">
        <v>5</v>
      </c>
      <c r="AH15" s="191">
        <v>0</v>
      </c>
      <c r="AI15" s="191">
        <v>0</v>
      </c>
      <c r="AJ15" s="191">
        <v>0</v>
      </c>
      <c r="AK15" s="191">
        <v>0</v>
      </c>
      <c r="AL15" s="191">
        <v>4</v>
      </c>
      <c r="AN15" s="16"/>
    </row>
    <row r="16" spans="1:40">
      <c r="A16" s="45">
        <v>747</v>
      </c>
      <c r="B16" s="46" t="s">
        <v>87</v>
      </c>
      <c r="C16" s="49"/>
      <c r="D16" s="49"/>
      <c r="E16" s="49"/>
      <c r="F16" s="49">
        <v>1</v>
      </c>
      <c r="G16" s="49"/>
      <c r="H16" s="49"/>
      <c r="I16" s="49"/>
      <c r="J16" s="49"/>
      <c r="K16" s="49"/>
      <c r="L16" s="49"/>
      <c r="M16" s="49">
        <v>1</v>
      </c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>
        <v>1</v>
      </c>
      <c r="Y16" s="50"/>
      <c r="Z16" s="50"/>
      <c r="AA16" s="184"/>
      <c r="AB16" s="185"/>
      <c r="AC16" s="117">
        <f>MOD(A16,2)</f>
        <v>1</v>
      </c>
      <c r="AD16" s="3">
        <f>(SUM(E16:J16)*0.2)+(SUM(K16:L16)*0.5)+(SUM(M16:N16)*0.8)+(SUM(O16:R16)*0.9)+(SUM(S16:U16)*1)+(V16*0.5)+(W16*0.3)+(X16*0.6)</f>
        <v>1.6</v>
      </c>
      <c r="AE16" s="191"/>
      <c r="AF16" s="191"/>
      <c r="AG16" s="191"/>
      <c r="AH16" s="191"/>
      <c r="AI16" s="191"/>
      <c r="AJ16" s="191"/>
      <c r="AK16" s="191"/>
      <c r="AL16" s="191"/>
      <c r="AN16" s="16"/>
    </row>
    <row r="17" spans="1:40">
      <c r="A17" s="45">
        <v>749</v>
      </c>
      <c r="B17" s="46" t="s">
        <v>87</v>
      </c>
      <c r="C17" s="49"/>
      <c r="D17" s="49"/>
      <c r="E17" s="49"/>
      <c r="F17" s="49"/>
      <c r="G17" s="49"/>
      <c r="H17" s="49">
        <v>1</v>
      </c>
      <c r="I17" s="49"/>
      <c r="J17" s="49"/>
      <c r="K17" s="49"/>
      <c r="L17" s="49"/>
      <c r="M17" s="49">
        <v>1</v>
      </c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>
        <v>1</v>
      </c>
      <c r="Y17" s="50"/>
      <c r="Z17" s="50"/>
      <c r="AA17" s="184"/>
      <c r="AB17" s="185"/>
      <c r="AC17" s="117">
        <f>MOD(A17,2)</f>
        <v>1</v>
      </c>
      <c r="AD17" s="3">
        <f>(SUM(E17:J17)*0.2)+(SUM(K17:L17)*0.5)+(SUM(M17:N17)*0.8)+(SUM(O17:R17)*0.9)+(SUM(S17:U17)*1)+(V17*0.5)+(W17*0.3)+(X17*0.6)</f>
        <v>1.6</v>
      </c>
      <c r="AE17" s="191"/>
      <c r="AF17" s="191"/>
      <c r="AG17" s="191"/>
      <c r="AH17" s="191"/>
      <c r="AI17" s="191"/>
      <c r="AJ17" s="191"/>
      <c r="AK17" s="191"/>
      <c r="AL17" s="191"/>
    </row>
    <row r="18" spans="1:40">
      <c r="A18" s="45">
        <v>750</v>
      </c>
      <c r="B18" s="46" t="s">
        <v>88</v>
      </c>
      <c r="C18" s="116"/>
      <c r="D18" s="116"/>
      <c r="E18" s="116"/>
      <c r="F18" s="116"/>
      <c r="G18" s="116"/>
      <c r="H18" s="116"/>
      <c r="I18" s="116">
        <v>1</v>
      </c>
      <c r="J18" s="116"/>
      <c r="K18" s="116"/>
      <c r="L18" s="116"/>
      <c r="M18" s="116">
        <v>1</v>
      </c>
      <c r="N18" s="116"/>
      <c r="O18" s="116"/>
      <c r="P18" s="116"/>
      <c r="Q18" s="116"/>
      <c r="R18" s="116"/>
      <c r="S18" s="116"/>
      <c r="T18" s="116"/>
      <c r="U18" s="116"/>
      <c r="V18" s="116"/>
      <c r="W18" s="116">
        <v>1</v>
      </c>
      <c r="X18" s="116">
        <v>1</v>
      </c>
      <c r="Y18" s="48"/>
      <c r="Z18" s="48"/>
      <c r="AA18" s="184"/>
      <c r="AB18" s="185"/>
      <c r="AC18" s="117">
        <f>MOD(A18,2)</f>
        <v>0</v>
      </c>
      <c r="AD18" s="3">
        <f>(SUM(E18:J18)*0.2)+(SUM(K18:L18)*0.5)+(SUM(M18:N18)*0.8)+(SUM(O18:R18)*0.9)+(SUM(S18:U18)*1)+(V18*0.5)+(W18*0.3)+(X18*0.6)</f>
        <v>1.9</v>
      </c>
      <c r="AE18" s="191"/>
      <c r="AF18" s="191"/>
      <c r="AG18" s="191"/>
      <c r="AH18" s="191"/>
      <c r="AI18" s="191"/>
      <c r="AJ18" s="191"/>
      <c r="AK18" s="191"/>
      <c r="AL18" s="191"/>
      <c r="AN18" s="16"/>
    </row>
    <row r="19" spans="1:40">
      <c r="A19" s="45">
        <v>751</v>
      </c>
      <c r="B19" s="46" t="s">
        <v>87</v>
      </c>
      <c r="C19" s="49"/>
      <c r="D19" s="49"/>
      <c r="E19" s="49"/>
      <c r="F19" s="49"/>
      <c r="G19" s="49">
        <v>1</v>
      </c>
      <c r="H19" s="49"/>
      <c r="I19" s="49"/>
      <c r="J19" s="49"/>
      <c r="K19" s="49"/>
      <c r="L19" s="49"/>
      <c r="M19" s="49">
        <v>1</v>
      </c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>
        <v>1</v>
      </c>
      <c r="Y19" s="50"/>
      <c r="Z19" s="50"/>
      <c r="AA19" s="184"/>
      <c r="AB19" s="185"/>
      <c r="AC19" s="117">
        <f>MOD(A19,2)</f>
        <v>1</v>
      </c>
      <c r="AD19" s="3">
        <f>(SUM(E19:J19)*0.2)+(SUM(K19:L19)*0.5)+(SUM(M19:N19)*0.8)+(SUM(O19:R19)*0.9)+(SUM(S19:U19)*1)+(V19*0.5)+(W19*0.3)+(X19*0.6)</f>
        <v>1.6</v>
      </c>
      <c r="AE19" s="191"/>
      <c r="AF19" s="191"/>
      <c r="AG19" s="191"/>
      <c r="AH19" s="191"/>
      <c r="AI19" s="191"/>
      <c r="AJ19" s="191"/>
      <c r="AK19" s="191"/>
      <c r="AL19" s="191"/>
    </row>
    <row r="20" spans="1:40">
      <c r="A20" s="45">
        <v>753</v>
      </c>
      <c r="B20" s="46" t="s">
        <v>87</v>
      </c>
      <c r="C20" s="49"/>
      <c r="D20" s="49"/>
      <c r="E20" s="49"/>
      <c r="F20" s="49"/>
      <c r="G20" s="49"/>
      <c r="H20" s="49">
        <v>1</v>
      </c>
      <c r="I20" s="49"/>
      <c r="J20" s="49"/>
      <c r="K20" s="49"/>
      <c r="L20" s="49"/>
      <c r="M20" s="49">
        <v>1</v>
      </c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>
        <v>1</v>
      </c>
      <c r="Y20" s="50"/>
      <c r="Z20" s="50"/>
      <c r="AA20" s="184"/>
      <c r="AB20" s="185"/>
      <c r="AC20" s="117">
        <f>MOD(A20,2)</f>
        <v>1</v>
      </c>
      <c r="AD20" s="3">
        <f>(SUM(E20:J20)*0.2)+(SUM(K20:L20)*0.5)+(SUM(M20:N20)*0.8)+(SUM(O20:R20)*0.9)+(SUM(S20:U20)*1)+(V20*0.5)+(W20*0.3)+(X20*0.6)</f>
        <v>1.6</v>
      </c>
      <c r="AE20" s="191">
        <v>2</v>
      </c>
      <c r="AF20" s="191">
        <v>0</v>
      </c>
      <c r="AG20" s="191">
        <v>2</v>
      </c>
      <c r="AH20" s="191">
        <v>0</v>
      </c>
      <c r="AI20" s="191">
        <v>0</v>
      </c>
      <c r="AJ20" s="191">
        <v>0</v>
      </c>
      <c r="AK20" s="191">
        <v>0</v>
      </c>
      <c r="AL20" s="191">
        <v>1</v>
      </c>
    </row>
    <row r="21" spans="1:40">
      <c r="A21" s="45">
        <v>754</v>
      </c>
      <c r="B21" s="46" t="s">
        <v>88</v>
      </c>
      <c r="C21" s="116"/>
      <c r="D21" s="116"/>
      <c r="E21" s="116"/>
      <c r="F21" s="116">
        <v>1</v>
      </c>
      <c r="G21" s="116"/>
      <c r="H21" s="116"/>
      <c r="I21" s="116">
        <v>1</v>
      </c>
      <c r="J21" s="116"/>
      <c r="K21" s="116"/>
      <c r="L21" s="116"/>
      <c r="M21" s="116"/>
      <c r="N21" s="116">
        <v>1</v>
      </c>
      <c r="O21" s="116"/>
      <c r="P21" s="116"/>
      <c r="Q21" s="116"/>
      <c r="R21" s="116"/>
      <c r="S21" s="116"/>
      <c r="T21" s="116"/>
      <c r="U21" s="116"/>
      <c r="V21" s="116"/>
      <c r="W21" s="116"/>
      <c r="X21" s="116">
        <v>1</v>
      </c>
      <c r="Y21" s="48"/>
      <c r="Z21" s="48"/>
      <c r="AA21" s="184"/>
      <c r="AB21" s="185"/>
      <c r="AC21" s="117">
        <f>MOD(A21,2)</f>
        <v>0</v>
      </c>
      <c r="AD21" s="3">
        <f>(SUM(E21:J21)*0.2)+(SUM(K21:L21)*0.5)+(SUM(M21:N21)*0.8)+(SUM(O21:R21)*0.9)+(SUM(S21:U21)*1)+(V21*0.5)+(W21*0.3)+(X21*0.6)</f>
        <v>1.8000000000000003</v>
      </c>
      <c r="AE21" s="191"/>
      <c r="AF21" s="191"/>
      <c r="AG21" s="191"/>
      <c r="AH21" s="191"/>
      <c r="AI21" s="191"/>
      <c r="AJ21" s="191"/>
      <c r="AK21" s="191"/>
      <c r="AL21" s="191"/>
      <c r="AN21" s="16"/>
    </row>
    <row r="22" spans="1:40">
      <c r="A22" s="45">
        <v>755</v>
      </c>
      <c r="B22" s="46" t="s">
        <v>87</v>
      </c>
      <c r="C22" s="49"/>
      <c r="D22" s="49"/>
      <c r="E22" s="49"/>
      <c r="F22" s="49"/>
      <c r="G22" s="49"/>
      <c r="H22" s="49"/>
      <c r="I22" s="49">
        <v>1</v>
      </c>
      <c r="J22" s="49"/>
      <c r="K22" s="49"/>
      <c r="L22" s="49"/>
      <c r="M22" s="49">
        <v>1</v>
      </c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  <c r="Z22" s="50"/>
      <c r="AA22" s="184"/>
      <c r="AB22" s="185"/>
      <c r="AC22" s="117">
        <f>MOD(A22,2)</f>
        <v>1</v>
      </c>
      <c r="AD22" s="3">
        <f>(SUM(E22:J22)*0.2)+(SUM(K22:L22)*0.5)+(SUM(M22:N22)*0.8)+(SUM(O22:R22)*0.9)+(SUM(S22:U22)*1)+(V22*0.5)+(W22*0.3)+(X22*0.6)</f>
        <v>1</v>
      </c>
      <c r="AE22" s="191">
        <v>6</v>
      </c>
      <c r="AF22" s="191">
        <v>0</v>
      </c>
      <c r="AG22" s="191">
        <v>6</v>
      </c>
      <c r="AH22" s="191">
        <v>0</v>
      </c>
      <c r="AI22" s="191">
        <v>0</v>
      </c>
      <c r="AJ22" s="191">
        <v>0</v>
      </c>
      <c r="AK22" s="191">
        <v>0</v>
      </c>
      <c r="AL22" s="191">
        <v>5</v>
      </c>
    </row>
    <row r="23" spans="1:40">
      <c r="A23" s="45">
        <v>757</v>
      </c>
      <c r="B23" s="46" t="s">
        <v>87</v>
      </c>
      <c r="C23" s="49"/>
      <c r="D23" s="49"/>
      <c r="E23" s="49"/>
      <c r="F23" s="49">
        <v>1</v>
      </c>
      <c r="G23" s="49"/>
      <c r="H23" s="49"/>
      <c r="I23" s="49"/>
      <c r="J23" s="49"/>
      <c r="K23" s="49"/>
      <c r="L23" s="49"/>
      <c r="M23" s="49">
        <v>1</v>
      </c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>
        <v>1</v>
      </c>
      <c r="Y23" s="50"/>
      <c r="Z23" s="50"/>
      <c r="AA23" s="184"/>
      <c r="AB23" s="185"/>
      <c r="AC23" s="117">
        <f>MOD(A23,2)</f>
        <v>1</v>
      </c>
      <c r="AD23" s="3">
        <f>(SUM(E23:J23)*0.2)+(SUM(K23:L23)*0.5)+(SUM(M23:N23)*0.8)+(SUM(O23:R23)*0.9)+(SUM(S23:U23)*1)+(V23*0.5)+(W23*0.3)+(X23*0.6)</f>
        <v>1.6</v>
      </c>
      <c r="AE23" s="191"/>
      <c r="AF23" s="191"/>
      <c r="AG23" s="191"/>
      <c r="AH23" s="191"/>
      <c r="AI23" s="191"/>
      <c r="AJ23" s="191"/>
      <c r="AK23" s="191"/>
      <c r="AL23" s="191"/>
    </row>
    <row r="24" spans="1:40">
      <c r="A24" s="45">
        <v>759</v>
      </c>
      <c r="B24" s="46" t="s">
        <v>87</v>
      </c>
      <c r="C24" s="49"/>
      <c r="D24" s="49"/>
      <c r="E24" s="49"/>
      <c r="F24" s="49"/>
      <c r="G24" s="49"/>
      <c r="H24" s="49"/>
      <c r="I24" s="49">
        <v>1</v>
      </c>
      <c r="J24" s="49"/>
      <c r="K24" s="49"/>
      <c r="L24" s="49"/>
      <c r="M24" s="49">
        <v>1</v>
      </c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>
        <v>1</v>
      </c>
      <c r="Y24" s="50"/>
      <c r="Z24" s="50"/>
      <c r="AA24" s="184"/>
      <c r="AB24" s="185"/>
      <c r="AC24" s="117">
        <f>MOD(A24,2)</f>
        <v>1</v>
      </c>
      <c r="AD24" s="3">
        <f>(SUM(E24:J24)*0.2)+(SUM(K24:L24)*0.5)+(SUM(M24:N24)*0.8)+(SUM(O24:R24)*0.9)+(SUM(S24:U24)*1)+(V24*0.5)+(W24*0.3)+(X24*0.6)</f>
        <v>1.6</v>
      </c>
      <c r="AE24" s="191"/>
      <c r="AF24" s="191"/>
      <c r="AG24" s="191"/>
      <c r="AH24" s="191"/>
      <c r="AI24" s="191"/>
      <c r="AJ24" s="191"/>
      <c r="AK24" s="191"/>
      <c r="AL24" s="191"/>
    </row>
    <row r="25" spans="1:40">
      <c r="A25" s="45">
        <v>760</v>
      </c>
      <c r="B25" s="46" t="s">
        <v>88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>
        <v>1</v>
      </c>
      <c r="N25" s="116">
        <v>1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>
        <v>1</v>
      </c>
      <c r="Y25" s="48"/>
      <c r="Z25" s="48"/>
      <c r="AA25" s="184"/>
      <c r="AB25" s="185"/>
      <c r="AC25" s="117">
        <f>MOD(A25,2)</f>
        <v>0</v>
      </c>
      <c r="AD25" s="3">
        <f>(SUM(E25:J25)*0.2)+(SUM(K25:L25)*0.5)+(SUM(M25:N25)*0.8)+(SUM(O25:R25)*0.9)+(SUM(S25:U25)*1)+(V25*0.5)+(W25*0.3)+(X25*0.6)</f>
        <v>2.2000000000000002</v>
      </c>
      <c r="AE25" s="191">
        <v>2</v>
      </c>
      <c r="AF25" s="191">
        <v>0</v>
      </c>
      <c r="AG25" s="191">
        <v>3</v>
      </c>
      <c r="AH25" s="191">
        <v>0</v>
      </c>
      <c r="AI25" s="191">
        <v>0</v>
      </c>
      <c r="AJ25" s="191">
        <v>0</v>
      </c>
      <c r="AK25" s="191">
        <v>0</v>
      </c>
      <c r="AL25" s="191">
        <v>2</v>
      </c>
    </row>
    <row r="26" spans="1:40">
      <c r="A26" s="45">
        <v>761</v>
      </c>
      <c r="B26" s="46" t="s">
        <v>87</v>
      </c>
      <c r="C26" s="49"/>
      <c r="D26" s="49"/>
      <c r="E26" s="49"/>
      <c r="F26" s="49"/>
      <c r="G26" s="49"/>
      <c r="H26" s="49">
        <v>1</v>
      </c>
      <c r="I26" s="49"/>
      <c r="J26" s="49"/>
      <c r="K26" s="49"/>
      <c r="L26" s="49"/>
      <c r="M26" s="49">
        <v>1</v>
      </c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>
        <v>1</v>
      </c>
      <c r="Y26" s="50"/>
      <c r="Z26" s="50"/>
      <c r="AA26" s="184"/>
      <c r="AB26" s="185"/>
      <c r="AC26" s="117">
        <f>MOD(A26,2)</f>
        <v>1</v>
      </c>
      <c r="AD26" s="3">
        <f>(SUM(E26:J26)*0.2)+(SUM(K26:L26)*0.5)+(SUM(M26:N26)*0.8)+(SUM(O26:R26)*0.9)+(SUM(S26:U26)*1)+(V26*0.5)+(W26*0.3)+(X26*0.6)</f>
        <v>1.6</v>
      </c>
      <c r="AE26" s="191"/>
      <c r="AF26" s="191"/>
      <c r="AG26" s="191"/>
      <c r="AH26" s="191"/>
      <c r="AI26" s="191"/>
      <c r="AJ26" s="191"/>
      <c r="AK26" s="191"/>
      <c r="AL26" s="191"/>
    </row>
    <row r="27" spans="1:40">
      <c r="A27" s="45">
        <v>763</v>
      </c>
      <c r="B27" s="46" t="s">
        <v>87</v>
      </c>
      <c r="C27" s="49"/>
      <c r="D27" s="49"/>
      <c r="E27" s="49"/>
      <c r="F27" s="49"/>
      <c r="G27" s="49"/>
      <c r="H27" s="49"/>
      <c r="I27" s="49">
        <v>1</v>
      </c>
      <c r="J27" s="49"/>
      <c r="K27" s="49"/>
      <c r="L27" s="49"/>
      <c r="M27" s="49">
        <v>1</v>
      </c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>
        <v>1</v>
      </c>
      <c r="Y27" s="50"/>
      <c r="Z27" s="50"/>
      <c r="AA27" s="184"/>
      <c r="AB27" s="185"/>
      <c r="AC27" s="117">
        <f>MOD(A27,2)</f>
        <v>1</v>
      </c>
      <c r="AD27" s="3">
        <f>(SUM(E27:J27)*0.2)+(SUM(K27:L27)*0.5)+(SUM(M27:N27)*0.8)+(SUM(O27:R27)*0.9)+(SUM(S27:U27)*1)+(V27*0.5)+(W27*0.3)+(X27*0.6)</f>
        <v>1.6</v>
      </c>
      <c r="AE27" s="191"/>
      <c r="AF27" s="191"/>
      <c r="AG27" s="191"/>
      <c r="AH27" s="191"/>
      <c r="AI27" s="191"/>
      <c r="AJ27" s="191"/>
      <c r="AK27" s="191"/>
      <c r="AL27" s="191"/>
    </row>
    <row r="28" spans="1:40">
      <c r="A28" s="45">
        <v>764</v>
      </c>
      <c r="B28" s="46" t="s">
        <v>88</v>
      </c>
      <c r="C28" s="116"/>
      <c r="D28" s="116"/>
      <c r="E28" s="116"/>
      <c r="F28" s="116">
        <v>1</v>
      </c>
      <c r="G28" s="116"/>
      <c r="H28" s="116"/>
      <c r="I28" s="116">
        <v>1</v>
      </c>
      <c r="J28" s="116"/>
      <c r="K28" s="116"/>
      <c r="L28" s="116"/>
      <c r="M28" s="116">
        <v>1</v>
      </c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>
        <v>1</v>
      </c>
      <c r="Y28" s="48"/>
      <c r="Z28" s="48"/>
      <c r="AA28" s="184"/>
      <c r="AB28" s="185"/>
      <c r="AC28" s="117">
        <f>MOD(A28,2)</f>
        <v>0</v>
      </c>
      <c r="AD28" s="3">
        <f>(SUM(E28:J28)*0.2)+(SUM(K28:L28)*0.5)+(SUM(M28:N28)*0.8)+(SUM(O28:R28)*0.9)+(SUM(S28:U28)*1)+(V28*0.5)+(W28*0.3)+(X28*0.6)</f>
        <v>1.8000000000000003</v>
      </c>
      <c r="AE28" s="191">
        <v>2</v>
      </c>
      <c r="AF28" s="191">
        <v>0</v>
      </c>
      <c r="AG28" s="191">
        <v>1</v>
      </c>
      <c r="AH28" s="191">
        <v>0</v>
      </c>
      <c r="AI28" s="191">
        <v>0</v>
      </c>
      <c r="AJ28" s="191">
        <v>0</v>
      </c>
      <c r="AK28" s="191">
        <v>0</v>
      </c>
      <c r="AL28" s="191">
        <v>1</v>
      </c>
    </row>
    <row r="29" spans="1:40">
      <c r="A29" s="45">
        <v>765</v>
      </c>
      <c r="B29" s="46" t="s">
        <v>88</v>
      </c>
      <c r="C29" s="49"/>
      <c r="D29" s="49"/>
      <c r="E29" s="49"/>
      <c r="F29" s="49"/>
      <c r="G29" s="49"/>
      <c r="H29" s="49"/>
      <c r="I29" s="49">
        <v>1</v>
      </c>
      <c r="J29" s="49"/>
      <c r="K29" s="49"/>
      <c r="L29" s="49"/>
      <c r="M29" s="49">
        <v>1</v>
      </c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>
        <v>1</v>
      </c>
      <c r="Y29" s="50"/>
      <c r="Z29" s="50"/>
      <c r="AA29" s="184"/>
      <c r="AB29" s="185"/>
      <c r="AC29" s="117">
        <f>MOD(A29,2)</f>
        <v>1</v>
      </c>
      <c r="AD29" s="3">
        <f>(SUM(E29:J29)*0.2)+(SUM(K29:L29)*0.5)+(SUM(M29:N29)*0.8)+(SUM(O29:R29)*0.9)+(SUM(S29:U29)*1)+(V29*0.5)+(W29*0.3)+(X29*0.6)</f>
        <v>1.6</v>
      </c>
      <c r="AE29" s="191">
        <v>3</v>
      </c>
      <c r="AF29" s="191">
        <v>0</v>
      </c>
      <c r="AG29" s="191">
        <v>2</v>
      </c>
      <c r="AH29" s="191">
        <v>0</v>
      </c>
      <c r="AI29" s="191">
        <v>0</v>
      </c>
      <c r="AJ29" s="191">
        <v>0</v>
      </c>
      <c r="AK29" s="191">
        <v>0</v>
      </c>
      <c r="AL29" s="191">
        <v>2</v>
      </c>
    </row>
    <row r="30" spans="1:40" ht="15.75" thickBot="1">
      <c r="A30" s="121">
        <v>767</v>
      </c>
      <c r="B30" s="122" t="s">
        <v>88</v>
      </c>
      <c r="C30" s="123"/>
      <c r="D30" s="123"/>
      <c r="E30" s="123"/>
      <c r="F30" s="123">
        <v>1</v>
      </c>
      <c r="G30" s="123"/>
      <c r="H30" s="123">
        <v>1</v>
      </c>
      <c r="I30" s="123"/>
      <c r="J30" s="123"/>
      <c r="K30" s="123"/>
      <c r="L30" s="123"/>
      <c r="M30" s="123">
        <v>1</v>
      </c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>
        <v>1</v>
      </c>
      <c r="Y30" s="124"/>
      <c r="Z30" s="124"/>
      <c r="AA30" s="186"/>
      <c r="AB30" s="187"/>
      <c r="AC30" s="117">
        <f>MOD(A30,2)</f>
        <v>1</v>
      </c>
      <c r="AD30" s="3">
        <f>(SUM(E30:J30)*0.2)+(SUM(K30:L30)*0.5)+(SUM(M30:N30)*0.8)+(SUM(O30:R30)*0.9)+(SUM(S30:U30)*1)+(V30*0.5)+(W30*0.3)+(X30*0.6)</f>
        <v>1.8000000000000003</v>
      </c>
    </row>
    <row r="31" spans="1:40" s="2" customFormat="1">
      <c r="A31" s="103"/>
      <c r="B31" s="104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6"/>
      <c r="Z31" s="106"/>
      <c r="AA31" s="129"/>
      <c r="AB31" s="129"/>
      <c r="AC31" s="117"/>
      <c r="AD31" s="3"/>
      <c r="AE31" s="13"/>
      <c r="AF31" s="13"/>
      <c r="AG31" s="13"/>
      <c r="AH31" s="13"/>
    </row>
    <row r="32" spans="1:40" s="2" customFormat="1">
      <c r="A32" s="18"/>
      <c r="B32" s="10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9"/>
      <c r="Z32" s="19"/>
      <c r="AA32" s="125"/>
      <c r="AB32" s="125"/>
      <c r="AC32" s="117"/>
      <c r="AD32" s="3"/>
      <c r="AE32" s="13"/>
      <c r="AF32" s="13"/>
      <c r="AG32" s="13"/>
      <c r="AH32" s="13"/>
    </row>
    <row r="33" spans="1:34" s="2" customFormat="1">
      <c r="A33" s="18"/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2"/>
      <c r="Z33" s="102"/>
      <c r="AA33" s="125"/>
      <c r="AB33" s="125"/>
      <c r="AC33" s="117"/>
      <c r="AD33" s="3"/>
      <c r="AE33" s="13"/>
      <c r="AF33" s="13"/>
      <c r="AG33" s="13"/>
      <c r="AH33" s="13"/>
    </row>
    <row r="34" spans="1:34" s="2" customFormat="1">
      <c r="A34" s="18"/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2"/>
      <c r="Z34" s="102"/>
      <c r="AA34" s="125"/>
      <c r="AB34" s="125"/>
      <c r="AC34" s="117"/>
      <c r="AD34" s="3"/>
      <c r="AE34" s="13"/>
      <c r="AF34" s="13"/>
      <c r="AG34" s="13"/>
      <c r="AH34" s="13"/>
    </row>
    <row r="35" spans="1:34" s="2" customFormat="1">
      <c r="A35" s="18"/>
      <c r="B35" s="10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19"/>
      <c r="Z35" s="19"/>
      <c r="AA35" s="125"/>
      <c r="AB35" s="125"/>
      <c r="AC35" s="117"/>
      <c r="AD35" s="3"/>
      <c r="AE35" s="13"/>
      <c r="AF35" s="13"/>
      <c r="AG35" s="13"/>
      <c r="AH35" s="13"/>
    </row>
    <row r="36" spans="1:34" s="2" customFormat="1">
      <c r="A36" s="18"/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2"/>
      <c r="Z36" s="102"/>
      <c r="AA36" s="125"/>
      <c r="AB36" s="125"/>
      <c r="AC36" s="117"/>
      <c r="AD36" s="3"/>
      <c r="AE36" s="13"/>
      <c r="AF36" s="13"/>
      <c r="AG36" s="13"/>
      <c r="AH36" s="13"/>
    </row>
    <row r="37" spans="1:34" s="2" customFormat="1">
      <c r="A37" s="18"/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102"/>
      <c r="AA37" s="125"/>
      <c r="AB37" s="125"/>
      <c r="AC37" s="117"/>
      <c r="AD37" s="3"/>
      <c r="AE37" s="13"/>
      <c r="AF37" s="13"/>
      <c r="AG37" s="13"/>
      <c r="AH37" s="13"/>
    </row>
    <row r="38" spans="1:34" s="2" customFormat="1">
      <c r="A38" s="18"/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2"/>
      <c r="Z38" s="102"/>
      <c r="AA38" s="125"/>
      <c r="AB38" s="125"/>
      <c r="AC38" s="117"/>
      <c r="AD38" s="3"/>
      <c r="AE38" s="13"/>
      <c r="AF38" s="13"/>
      <c r="AG38" s="13"/>
      <c r="AH38" s="13"/>
    </row>
    <row r="39" spans="1:34" s="2" customFormat="1">
      <c r="A39" s="18"/>
      <c r="B39" s="10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19"/>
      <c r="Z39" s="19"/>
      <c r="AA39" s="125"/>
      <c r="AB39" s="125"/>
      <c r="AC39" s="117"/>
      <c r="AD39" s="3"/>
      <c r="AE39" s="13"/>
      <c r="AF39" s="13"/>
      <c r="AG39" s="13"/>
      <c r="AH39" s="13"/>
    </row>
    <row r="40" spans="1:34" s="2" customFormat="1">
      <c r="A40" s="18"/>
      <c r="B40" s="100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2"/>
      <c r="Z40" s="102"/>
      <c r="AA40" s="125"/>
      <c r="AB40" s="125"/>
      <c r="AC40" s="117"/>
      <c r="AD40" s="3"/>
      <c r="AE40" s="13"/>
      <c r="AF40" s="13"/>
      <c r="AG40" s="13"/>
      <c r="AH40" s="13"/>
    </row>
    <row r="41" spans="1:34" s="2" customFormat="1">
      <c r="A41" s="18"/>
      <c r="B41" s="100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2"/>
      <c r="Z41" s="102"/>
      <c r="AA41" s="125"/>
      <c r="AB41" s="125"/>
      <c r="AC41" s="117"/>
      <c r="AD41" s="3"/>
      <c r="AE41" s="13"/>
      <c r="AF41" s="13"/>
      <c r="AG41" s="13"/>
      <c r="AH41" s="13"/>
    </row>
    <row r="42" spans="1:34" s="2" customFormat="1">
      <c r="A42" s="18"/>
      <c r="B42" s="10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19"/>
      <c r="Z42" s="19"/>
      <c r="AA42" s="125"/>
      <c r="AB42" s="125"/>
      <c r="AC42" s="117"/>
      <c r="AD42" s="3"/>
      <c r="AE42" s="13"/>
      <c r="AF42" s="13"/>
      <c r="AG42" s="13"/>
      <c r="AH42" s="13"/>
    </row>
    <row r="43" spans="1:34" s="2" customFormat="1">
      <c r="A43" s="18"/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2"/>
      <c r="Z43" s="102"/>
      <c r="AA43" s="125"/>
      <c r="AB43" s="125"/>
      <c r="AC43" s="117"/>
      <c r="AD43" s="3"/>
      <c r="AE43" s="13"/>
      <c r="AF43" s="13"/>
      <c r="AG43" s="13"/>
      <c r="AH43" s="13"/>
    </row>
    <row r="44" spans="1:34" s="2" customFormat="1">
      <c r="A44" s="18"/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2"/>
      <c r="Z44" s="102"/>
      <c r="AA44" s="125"/>
      <c r="AB44" s="125"/>
      <c r="AC44" s="117"/>
      <c r="AD44" s="3"/>
      <c r="AE44" s="13"/>
      <c r="AF44" s="13"/>
      <c r="AG44" s="13"/>
      <c r="AH44" s="13"/>
    </row>
    <row r="45" spans="1:34" s="2" customFormat="1">
      <c r="A45" s="18"/>
      <c r="B45" s="100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2"/>
      <c r="Z45" s="102"/>
      <c r="AA45" s="125"/>
      <c r="AB45" s="125"/>
      <c r="AC45" s="117"/>
      <c r="AD45" s="3"/>
      <c r="AE45" s="13"/>
      <c r="AF45" s="13"/>
      <c r="AG45" s="13"/>
      <c r="AH45" s="13"/>
    </row>
    <row r="46" spans="1:34" s="2" customFormat="1">
      <c r="A46" s="18"/>
      <c r="B46" s="10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19"/>
      <c r="Z46" s="19"/>
      <c r="AA46" s="125"/>
      <c r="AB46" s="125"/>
      <c r="AC46" s="117"/>
      <c r="AD46" s="3"/>
      <c r="AE46" s="13"/>
      <c r="AF46" s="13"/>
      <c r="AG46" s="13"/>
      <c r="AH46" s="13"/>
    </row>
    <row r="47" spans="1:34" s="2" customFormat="1">
      <c r="A47" s="18"/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2"/>
      <c r="Z47" s="102"/>
      <c r="AA47" s="125"/>
      <c r="AB47" s="125"/>
      <c r="AC47" s="117"/>
      <c r="AD47" s="3"/>
      <c r="AE47" s="13"/>
      <c r="AF47" s="13"/>
      <c r="AG47" s="13"/>
      <c r="AH47" s="13"/>
    </row>
    <row r="48" spans="1:34" s="2" customFormat="1">
      <c r="A48" s="18"/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2"/>
      <c r="Z48" s="102"/>
      <c r="AA48" s="125"/>
      <c r="AB48" s="125"/>
      <c r="AC48" s="117"/>
      <c r="AD48" s="3"/>
      <c r="AE48" s="13"/>
      <c r="AF48" s="13"/>
      <c r="AG48" s="13"/>
      <c r="AH48" s="13"/>
    </row>
    <row r="49" spans="1:34" s="2" customFormat="1">
      <c r="A49" s="18"/>
      <c r="B49" s="10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19"/>
      <c r="Z49" s="19"/>
      <c r="AA49" s="125"/>
      <c r="AB49" s="125"/>
      <c r="AC49" s="117"/>
      <c r="AD49" s="3"/>
      <c r="AE49" s="13"/>
      <c r="AF49" s="13"/>
    </row>
    <row r="50" spans="1:34" s="2" customFormat="1">
      <c r="A50" s="18"/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2"/>
      <c r="Z50" s="102"/>
      <c r="AA50" s="125"/>
      <c r="AB50" s="125"/>
      <c r="AC50" s="117"/>
      <c r="AD50" s="3"/>
      <c r="AE50" s="13"/>
      <c r="AF50" s="13"/>
    </row>
    <row r="51" spans="1:34" s="2" customFormat="1">
      <c r="A51" s="18"/>
      <c r="B51" s="100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2"/>
      <c r="Z51" s="102"/>
      <c r="AA51" s="125"/>
      <c r="AB51" s="125"/>
      <c r="AC51" s="117"/>
      <c r="AD51" s="3"/>
      <c r="AE51" s="13"/>
      <c r="AF51" s="13"/>
    </row>
    <row r="52" spans="1:34" s="2" customFormat="1">
      <c r="A52" s="18"/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2"/>
      <c r="Z52" s="102"/>
      <c r="AA52" s="125"/>
      <c r="AB52" s="125"/>
      <c r="AC52" s="117"/>
      <c r="AD52" s="3"/>
      <c r="AE52" s="13"/>
      <c r="AF52" s="13"/>
    </row>
    <row r="53" spans="1:34" s="2" customFormat="1">
      <c r="A53" s="39"/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19"/>
      <c r="Z53" s="19"/>
      <c r="AA53" s="125"/>
      <c r="AB53" s="125"/>
      <c r="AC53" s="117"/>
      <c r="AE53" s="13"/>
      <c r="AF53" s="13"/>
      <c r="AG53" s="13"/>
      <c r="AH53" s="13"/>
    </row>
    <row r="54" spans="1:34" s="2" customFormat="1">
      <c r="A54" s="39"/>
      <c r="B54" s="18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19"/>
      <c r="Z54" s="19"/>
      <c r="AA54" s="125"/>
      <c r="AB54" s="125"/>
      <c r="AC54" s="117"/>
      <c r="AE54" s="13"/>
      <c r="AF54" s="13"/>
      <c r="AG54" s="13"/>
      <c r="AH54" s="13"/>
    </row>
    <row r="55" spans="1:34" s="2" customFormat="1">
      <c r="A55" s="39"/>
      <c r="B55" s="18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19"/>
      <c r="Z55" s="19"/>
      <c r="AA55" s="125"/>
      <c r="AB55" s="125"/>
      <c r="AC55" s="117"/>
      <c r="AE55" s="13"/>
      <c r="AF55" s="13"/>
      <c r="AG55" s="13"/>
      <c r="AH55" s="13"/>
    </row>
    <row r="56" spans="1:34" s="2" customFormat="1">
      <c r="A56" s="39"/>
      <c r="B56" s="18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19"/>
      <c r="Z56" s="19"/>
      <c r="AA56" s="125"/>
      <c r="AB56" s="125"/>
      <c r="AC56" s="117"/>
      <c r="AE56" s="13"/>
      <c r="AF56" s="13"/>
      <c r="AG56" s="13"/>
      <c r="AH56" s="13"/>
    </row>
    <row r="57" spans="1:34" s="2" customFormat="1">
      <c r="A57" s="39"/>
      <c r="B57" s="18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19"/>
      <c r="Z57" s="19"/>
      <c r="AA57" s="125"/>
      <c r="AB57" s="125"/>
      <c r="AC57" s="117"/>
      <c r="AE57" s="13"/>
      <c r="AF57" s="13"/>
      <c r="AG57" s="13"/>
      <c r="AH57" s="13"/>
    </row>
    <row r="58" spans="1:34" s="2" customFormat="1">
      <c r="A58" s="39"/>
      <c r="B58" s="18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19"/>
      <c r="Z58" s="19"/>
      <c r="AA58" s="125"/>
      <c r="AB58" s="125"/>
      <c r="AC58" s="117"/>
      <c r="AE58" s="13"/>
      <c r="AF58" s="13"/>
      <c r="AG58" s="13"/>
      <c r="AH58" s="13"/>
    </row>
    <row r="59" spans="1:34" s="2" customFormat="1">
      <c r="A59" s="39"/>
      <c r="B59" s="18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19"/>
      <c r="Z59" s="19"/>
      <c r="AA59" s="125"/>
      <c r="AB59" s="125"/>
      <c r="AC59" s="117"/>
      <c r="AE59" s="13"/>
      <c r="AF59" s="13"/>
      <c r="AG59" s="13"/>
      <c r="AH59" s="13"/>
    </row>
    <row r="60" spans="1:34" s="2" customFormat="1">
      <c r="A60" s="39"/>
      <c r="B60" s="18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19"/>
      <c r="Z60" s="19"/>
      <c r="AA60" s="125"/>
      <c r="AB60" s="125"/>
      <c r="AC60" s="117"/>
      <c r="AE60" s="13"/>
      <c r="AF60" s="13"/>
      <c r="AG60" s="13"/>
      <c r="AH60" s="13"/>
    </row>
    <row r="61" spans="1:34" s="2" customFormat="1">
      <c r="A61" s="39"/>
      <c r="B61" s="18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19"/>
      <c r="Z61" s="19"/>
      <c r="AA61" s="125"/>
      <c r="AB61" s="125"/>
      <c r="AC61" s="117"/>
      <c r="AE61" s="13"/>
      <c r="AF61" s="13"/>
      <c r="AG61" s="13"/>
      <c r="AH61" s="13"/>
    </row>
    <row r="62" spans="1:34" s="2" customFormat="1">
      <c r="A62" s="39"/>
      <c r="B62" s="18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19"/>
      <c r="Z62" s="19"/>
      <c r="AA62" s="125"/>
      <c r="AB62" s="125"/>
      <c r="AC62" s="117"/>
      <c r="AE62" s="13"/>
      <c r="AF62" s="13"/>
      <c r="AG62" s="13"/>
      <c r="AH62" s="13"/>
    </row>
    <row r="63" spans="1:34" s="2" customFormat="1">
      <c r="A63" s="39"/>
      <c r="B63" s="18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19"/>
      <c r="Z63" s="19"/>
      <c r="AA63" s="125"/>
      <c r="AB63" s="125"/>
      <c r="AC63" s="117"/>
      <c r="AE63" s="13"/>
      <c r="AF63" s="13"/>
      <c r="AG63" s="13"/>
      <c r="AH63" s="13"/>
    </row>
    <row r="64" spans="1:34" s="2" customFormat="1">
      <c r="A64" s="39"/>
      <c r="B64" s="1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9"/>
      <c r="Z64" s="19"/>
      <c r="AA64" s="125"/>
      <c r="AB64" s="125"/>
      <c r="AC64" s="117"/>
      <c r="AE64" s="13"/>
      <c r="AF64" s="13"/>
      <c r="AG64" s="13"/>
      <c r="AH64" s="13"/>
    </row>
    <row r="65" spans="1:34" s="2" customFormat="1">
      <c r="A65" s="39"/>
      <c r="B65" s="18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9"/>
      <c r="Z65" s="19"/>
      <c r="AA65" s="125"/>
      <c r="AB65" s="125"/>
      <c r="AC65" s="117"/>
      <c r="AE65" s="13"/>
      <c r="AF65" s="13"/>
      <c r="AG65" s="13"/>
      <c r="AH65" s="13"/>
    </row>
  </sheetData>
  <sortState ref="A10:AN30">
    <sortCondition ref="A10:A30"/>
  </sortState>
  <mergeCells count="90">
    <mergeCell ref="A5:B9"/>
    <mergeCell ref="E2:M2"/>
    <mergeCell ref="N2:P2"/>
    <mergeCell ref="Q2:V2"/>
    <mergeCell ref="W2:Z2"/>
    <mergeCell ref="AA2:AB2"/>
    <mergeCell ref="AA4:AB4"/>
    <mergeCell ref="E3:M3"/>
    <mergeCell ref="N3:P3"/>
    <mergeCell ref="Q3:V3"/>
    <mergeCell ref="W3:Z3"/>
    <mergeCell ref="AA3:AB3"/>
    <mergeCell ref="E4:M4"/>
    <mergeCell ref="N4:P4"/>
    <mergeCell ref="Q4:V4"/>
    <mergeCell ref="W4:Z4"/>
    <mergeCell ref="A2:D2"/>
    <mergeCell ref="A3:D3"/>
    <mergeCell ref="A4:D4"/>
    <mergeCell ref="H7:H9"/>
    <mergeCell ref="R7:R9"/>
    <mergeCell ref="S7:S9"/>
    <mergeCell ref="T7:T9"/>
    <mergeCell ref="C5:C9"/>
    <mergeCell ref="D5:D9"/>
    <mergeCell ref="E5:N5"/>
    <mergeCell ref="O5:R5"/>
    <mergeCell ref="I7:I9"/>
    <mergeCell ref="J7:J9"/>
    <mergeCell ref="K7:L7"/>
    <mergeCell ref="M7:N7"/>
    <mergeCell ref="E6:J6"/>
    <mergeCell ref="K6:N6"/>
    <mergeCell ref="O6:P6"/>
    <mergeCell ref="Q6:R6"/>
    <mergeCell ref="E7:E9"/>
    <mergeCell ref="F7:F9"/>
    <mergeCell ref="G7:G9"/>
    <mergeCell ref="K8:K9"/>
    <mergeCell ref="L8:L9"/>
    <mergeCell ref="M8:M9"/>
    <mergeCell ref="N8:N9"/>
    <mergeCell ref="W7:W9"/>
    <mergeCell ref="X7:X9"/>
    <mergeCell ref="Y7:Y9"/>
    <mergeCell ref="Z7:Z9"/>
    <mergeCell ref="O7:O9"/>
    <mergeCell ref="AA5:AB9"/>
    <mergeCell ref="S5:X6"/>
    <mergeCell ref="Y5:Z6"/>
    <mergeCell ref="P7:P9"/>
    <mergeCell ref="Q7:Q9"/>
    <mergeCell ref="U7:U9"/>
    <mergeCell ref="V7:V9"/>
    <mergeCell ref="AA35:AB35"/>
    <mergeCell ref="AA36:AB36"/>
    <mergeCell ref="AA37:AB37"/>
    <mergeCell ref="AA31:AB31"/>
    <mergeCell ref="AA32:AB32"/>
    <mergeCell ref="AA33:AB33"/>
    <mergeCell ref="AA65:AB65"/>
    <mergeCell ref="AA60:AB60"/>
    <mergeCell ref="AA61:AB61"/>
    <mergeCell ref="AA62:AB62"/>
    <mergeCell ref="AA63:AB63"/>
    <mergeCell ref="AA64:AB64"/>
    <mergeCell ref="AA55:AB55"/>
    <mergeCell ref="AA56:AB56"/>
    <mergeCell ref="AA57:AB57"/>
    <mergeCell ref="AA58:AB58"/>
    <mergeCell ref="AA59:AB59"/>
    <mergeCell ref="AA49:AB49"/>
    <mergeCell ref="AA50:AB50"/>
    <mergeCell ref="AA51:AB51"/>
    <mergeCell ref="AA52:AB52"/>
    <mergeCell ref="A1:AB1"/>
    <mergeCell ref="AA53:AB53"/>
    <mergeCell ref="AA54:AB54"/>
    <mergeCell ref="AA48:AB48"/>
    <mergeCell ref="AA45:AB45"/>
    <mergeCell ref="AA46:AB46"/>
    <mergeCell ref="AA47:AB47"/>
    <mergeCell ref="AA41:AB41"/>
    <mergeCell ref="AA42:AB42"/>
    <mergeCell ref="AA43:AB43"/>
    <mergeCell ref="AA44:AB44"/>
    <mergeCell ref="AA38:AB38"/>
    <mergeCell ref="AA39:AB39"/>
    <mergeCell ref="AA40:AB40"/>
    <mergeCell ref="AA34:AB34"/>
  </mergeCells>
  <printOptions horizontalCentered="1" verticalCentered="1"/>
  <pageMargins left="0.59055118110236227" right="0.59055118110236227" top="0.78740157480314965" bottom="0.5905511811023622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38"/>
  <sheetViews>
    <sheetView view="pageBreakPreview" topLeftCell="A22" zoomScale="80" zoomScaleNormal="85" zoomScaleSheetLayoutView="80" workbookViewId="0">
      <selection activeCell="B24" sqref="B24:H29"/>
    </sheetView>
  </sheetViews>
  <sheetFormatPr defaultRowHeight="11.25"/>
  <cols>
    <col min="1" max="1" width="5.85546875" style="15" customWidth="1"/>
    <col min="2" max="2" width="7.7109375" style="15" customWidth="1"/>
    <col min="3" max="3" width="9.140625" style="15" customWidth="1"/>
    <col min="4" max="8" width="9.140625" style="15"/>
    <col min="9" max="9" width="15.5703125" style="21" bestFit="1" customWidth="1"/>
    <col min="10" max="10" width="15.5703125" style="15" bestFit="1" customWidth="1"/>
    <col min="11" max="16" width="9.140625" style="15"/>
    <col min="17" max="17" width="9" style="15" customWidth="1"/>
    <col min="18" max="18" width="15.140625" style="15" bestFit="1" customWidth="1"/>
    <col min="19" max="20" width="9" style="15" customWidth="1"/>
    <col min="21" max="21" width="15.140625" style="15" bestFit="1" customWidth="1"/>
    <col min="22" max="16384" width="9.140625" style="15"/>
  </cols>
  <sheetData>
    <row r="1" spans="1:6" ht="23.25" thickBot="1">
      <c r="A1" s="148" t="s">
        <v>47</v>
      </c>
      <c r="B1" s="149"/>
      <c r="C1" s="94" t="s">
        <v>48</v>
      </c>
      <c r="D1" s="95" t="s">
        <v>49</v>
      </c>
      <c r="E1" s="96" t="s">
        <v>50</v>
      </c>
      <c r="F1" s="14">
        <f>AVERAGE(C2:C16)</f>
        <v>1.6200000000000003</v>
      </c>
    </row>
    <row r="2" spans="1:6">
      <c r="A2" s="82">
        <v>739</v>
      </c>
      <c r="B2" s="93" t="s">
        <v>87</v>
      </c>
      <c r="C2" s="84">
        <v>1.4</v>
      </c>
      <c r="D2" s="85">
        <f>C2-$F$1</f>
        <v>-0.22000000000000042</v>
      </c>
      <c r="E2" s="86">
        <f>D2</f>
        <v>-0.22000000000000042</v>
      </c>
    </row>
    <row r="3" spans="1:6">
      <c r="A3" s="72">
        <v>741</v>
      </c>
      <c r="B3" s="90" t="s">
        <v>87</v>
      </c>
      <c r="C3" s="47">
        <v>2.6</v>
      </c>
      <c r="D3" s="74">
        <f t="shared" ref="D3:D16" si="0">C3-$F$1</f>
        <v>0.97999999999999976</v>
      </c>
      <c r="E3" s="75">
        <f>D3+E2</f>
        <v>0.75999999999999934</v>
      </c>
    </row>
    <row r="4" spans="1:6">
      <c r="A4" s="72">
        <v>743</v>
      </c>
      <c r="B4" s="90" t="s">
        <v>88</v>
      </c>
      <c r="C4" s="76">
        <v>2.1</v>
      </c>
      <c r="D4" s="74">
        <f t="shared" si="0"/>
        <v>0.47999999999999976</v>
      </c>
      <c r="E4" s="75">
        <f t="shared" ref="E4:E16" si="1">D4+E3</f>
        <v>1.2399999999999991</v>
      </c>
    </row>
    <row r="5" spans="1:6">
      <c r="A5" s="72">
        <v>745</v>
      </c>
      <c r="B5" s="90" t="s">
        <v>88</v>
      </c>
      <c r="C5" s="76">
        <v>1</v>
      </c>
      <c r="D5" s="74">
        <f t="shared" si="0"/>
        <v>-0.62000000000000033</v>
      </c>
      <c r="E5" s="75">
        <f t="shared" si="1"/>
        <v>0.61999999999999877</v>
      </c>
    </row>
    <row r="6" spans="1:6">
      <c r="A6" s="72">
        <v>747</v>
      </c>
      <c r="B6" s="90" t="s">
        <v>87</v>
      </c>
      <c r="C6" s="76">
        <v>1.6</v>
      </c>
      <c r="D6" s="74">
        <f t="shared" si="0"/>
        <v>-2.000000000000024E-2</v>
      </c>
      <c r="E6" s="75">
        <f t="shared" si="1"/>
        <v>0.59999999999999853</v>
      </c>
    </row>
    <row r="7" spans="1:6">
      <c r="A7" s="72">
        <v>749</v>
      </c>
      <c r="B7" s="90" t="s">
        <v>87</v>
      </c>
      <c r="C7" s="76">
        <v>1.6</v>
      </c>
      <c r="D7" s="74">
        <f t="shared" si="0"/>
        <v>-2.000000000000024E-2</v>
      </c>
      <c r="E7" s="75">
        <f t="shared" si="1"/>
        <v>0.57999999999999829</v>
      </c>
    </row>
    <row r="8" spans="1:6">
      <c r="A8" s="72">
        <v>751</v>
      </c>
      <c r="B8" s="90" t="s">
        <v>87</v>
      </c>
      <c r="C8" s="76">
        <v>1.6</v>
      </c>
      <c r="D8" s="74">
        <f t="shared" si="0"/>
        <v>-2.000000000000024E-2</v>
      </c>
      <c r="E8" s="75">
        <f t="shared" si="1"/>
        <v>0.55999999999999805</v>
      </c>
    </row>
    <row r="9" spans="1:6">
      <c r="A9" s="72">
        <v>753</v>
      </c>
      <c r="B9" s="90" t="s">
        <v>87</v>
      </c>
      <c r="C9" s="76">
        <v>1.6</v>
      </c>
      <c r="D9" s="74">
        <f t="shared" si="0"/>
        <v>-2.000000000000024E-2</v>
      </c>
      <c r="E9" s="75">
        <f t="shared" si="1"/>
        <v>0.53999999999999782</v>
      </c>
    </row>
    <row r="10" spans="1:6">
      <c r="A10" s="72">
        <v>755</v>
      </c>
      <c r="B10" s="90" t="s">
        <v>87</v>
      </c>
      <c r="C10" s="76">
        <v>1</v>
      </c>
      <c r="D10" s="74">
        <f t="shared" si="0"/>
        <v>-0.62000000000000033</v>
      </c>
      <c r="E10" s="75">
        <f t="shared" si="1"/>
        <v>-8.0000000000002514E-2</v>
      </c>
    </row>
    <row r="11" spans="1:6">
      <c r="A11" s="72">
        <v>757</v>
      </c>
      <c r="B11" s="90" t="s">
        <v>87</v>
      </c>
      <c r="C11" s="76">
        <v>1.6</v>
      </c>
      <c r="D11" s="74">
        <f t="shared" si="0"/>
        <v>-2.000000000000024E-2</v>
      </c>
      <c r="E11" s="75">
        <f t="shared" si="1"/>
        <v>-0.10000000000000275</v>
      </c>
    </row>
    <row r="12" spans="1:6">
      <c r="A12" s="72">
        <v>759</v>
      </c>
      <c r="B12" s="90" t="s">
        <v>87</v>
      </c>
      <c r="C12" s="76">
        <v>1.6</v>
      </c>
      <c r="D12" s="74">
        <f t="shared" si="0"/>
        <v>-2.000000000000024E-2</v>
      </c>
      <c r="E12" s="75">
        <f t="shared" si="1"/>
        <v>-0.12000000000000299</v>
      </c>
    </row>
    <row r="13" spans="1:6">
      <c r="A13" s="72">
        <v>761</v>
      </c>
      <c r="B13" s="90" t="s">
        <v>87</v>
      </c>
      <c r="C13" s="76">
        <v>1.6</v>
      </c>
      <c r="D13" s="74">
        <f t="shared" si="0"/>
        <v>-2.000000000000024E-2</v>
      </c>
      <c r="E13" s="75">
        <f t="shared" si="1"/>
        <v>-0.14000000000000323</v>
      </c>
    </row>
    <row r="14" spans="1:6">
      <c r="A14" s="72">
        <v>763</v>
      </c>
      <c r="B14" s="90" t="s">
        <v>87</v>
      </c>
      <c r="C14" s="76">
        <v>1.6</v>
      </c>
      <c r="D14" s="74">
        <f t="shared" si="0"/>
        <v>-2.000000000000024E-2</v>
      </c>
      <c r="E14" s="75">
        <f t="shared" si="1"/>
        <v>-0.16000000000000347</v>
      </c>
    </row>
    <row r="15" spans="1:6">
      <c r="A15" s="72">
        <v>765</v>
      </c>
      <c r="B15" s="90" t="s">
        <v>88</v>
      </c>
      <c r="C15" s="76">
        <v>1.6</v>
      </c>
      <c r="D15" s="74">
        <f t="shared" si="0"/>
        <v>-2.000000000000024E-2</v>
      </c>
      <c r="E15" s="75">
        <f t="shared" si="1"/>
        <v>-0.18000000000000371</v>
      </c>
    </row>
    <row r="16" spans="1:6" ht="12" thickBot="1">
      <c r="A16" s="77">
        <v>767</v>
      </c>
      <c r="B16" s="91" t="s">
        <v>88</v>
      </c>
      <c r="C16" s="79">
        <v>1.8000000000000003</v>
      </c>
      <c r="D16" s="80">
        <f t="shared" si="0"/>
        <v>0.17999999999999994</v>
      </c>
      <c r="E16" s="81">
        <f t="shared" si="1"/>
        <v>-3.7747582837255322E-15</v>
      </c>
    </row>
    <row r="17" spans="1:20">
      <c r="A17" s="35"/>
      <c r="B17" s="108" t="s">
        <v>118</v>
      </c>
      <c r="C17" s="109">
        <f>AVERAGE(C2:C16)</f>
        <v>1.6200000000000003</v>
      </c>
      <c r="D17" s="37"/>
      <c r="E17" s="37"/>
    </row>
    <row r="18" spans="1:20">
      <c r="A18" s="35"/>
      <c r="B18" s="107" t="s">
        <v>119</v>
      </c>
      <c r="C18" s="110">
        <f>STDEV(C2:C16)</f>
        <v>0.38209946349085638</v>
      </c>
      <c r="D18" s="37"/>
      <c r="E18" s="37"/>
    </row>
    <row r="19" spans="1:20" ht="12" thickBot="1">
      <c r="A19" s="35"/>
      <c r="B19" s="111" t="s">
        <v>120</v>
      </c>
      <c r="C19" s="112">
        <f>C17+C18</f>
        <v>2.0020994634908567</v>
      </c>
      <c r="D19" s="37"/>
      <c r="E19" s="37"/>
    </row>
    <row r="20" spans="1:20">
      <c r="A20" s="35"/>
      <c r="B20" s="115"/>
      <c r="C20" s="36"/>
      <c r="D20" s="37"/>
      <c r="E20" s="37"/>
    </row>
    <row r="21" spans="1:20" ht="12" thickBot="1">
      <c r="Q21" s="31"/>
      <c r="R21" s="31"/>
      <c r="S21" s="31"/>
      <c r="T21" s="31"/>
    </row>
    <row r="22" spans="1:20" ht="15" customHeight="1">
      <c r="A22" s="155" t="s">
        <v>51</v>
      </c>
      <c r="B22" s="157" t="s">
        <v>47</v>
      </c>
      <c r="C22" s="157"/>
      <c r="D22" s="157"/>
      <c r="E22" s="157"/>
      <c r="F22" s="157" t="s">
        <v>52</v>
      </c>
      <c r="G22" s="157" t="s">
        <v>53</v>
      </c>
      <c r="H22" s="161" t="s">
        <v>54</v>
      </c>
      <c r="I22" s="159" t="s">
        <v>55</v>
      </c>
      <c r="J22" s="159"/>
      <c r="K22" s="159"/>
      <c r="L22" s="159"/>
      <c r="M22" s="159"/>
      <c r="N22" s="159"/>
      <c r="O22" s="159"/>
      <c r="P22" s="160"/>
      <c r="Q22" s="33"/>
      <c r="R22" s="32"/>
      <c r="S22" s="33"/>
      <c r="T22" s="32"/>
    </row>
    <row r="23" spans="1:20" ht="15" customHeight="1" thickBot="1">
      <c r="A23" s="156"/>
      <c r="B23" s="158" t="s">
        <v>56</v>
      </c>
      <c r="C23" s="158"/>
      <c r="D23" s="158" t="s">
        <v>57</v>
      </c>
      <c r="E23" s="158"/>
      <c r="F23" s="158"/>
      <c r="G23" s="158"/>
      <c r="H23" s="162"/>
      <c r="I23" s="69" t="s">
        <v>58</v>
      </c>
      <c r="J23" s="70" t="s">
        <v>59</v>
      </c>
      <c r="K23" s="70" t="s">
        <v>60</v>
      </c>
      <c r="L23" s="70" t="s">
        <v>61</v>
      </c>
      <c r="M23" s="70" t="s">
        <v>62</v>
      </c>
      <c r="N23" s="70" t="s">
        <v>63</v>
      </c>
      <c r="O23" s="70" t="s">
        <v>64</v>
      </c>
      <c r="P23" s="71" t="s">
        <v>65</v>
      </c>
      <c r="Q23" s="33"/>
      <c r="R23" s="16" t="s">
        <v>89</v>
      </c>
      <c r="S23" s="33"/>
      <c r="T23" s="32"/>
    </row>
    <row r="24" spans="1:20">
      <c r="A24" s="63">
        <v>1</v>
      </c>
      <c r="B24" s="66">
        <v>739</v>
      </c>
      <c r="C24" s="92" t="s">
        <v>87</v>
      </c>
      <c r="D24" s="66">
        <v>743</v>
      </c>
      <c r="E24" s="93" t="s">
        <v>88</v>
      </c>
      <c r="F24" s="66">
        <f>((D24-B24)/2)+1</f>
        <v>3</v>
      </c>
      <c r="G24" s="66">
        <f>F24*20</f>
        <v>60</v>
      </c>
      <c r="H24" s="66">
        <f>I45</f>
        <v>148</v>
      </c>
      <c r="I24" s="67">
        <v>3</v>
      </c>
      <c r="J24" s="67">
        <v>0</v>
      </c>
      <c r="K24" s="67">
        <v>3</v>
      </c>
      <c r="L24" s="67">
        <v>0</v>
      </c>
      <c r="M24" s="67">
        <v>1</v>
      </c>
      <c r="N24" s="67">
        <v>0</v>
      </c>
      <c r="O24" s="67">
        <v>1</v>
      </c>
      <c r="P24" s="68">
        <v>3</v>
      </c>
      <c r="Q24" s="33">
        <v>3</v>
      </c>
      <c r="R24" s="16" t="s">
        <v>90</v>
      </c>
      <c r="S24" s="33"/>
      <c r="T24" s="32"/>
    </row>
    <row r="25" spans="1:20">
      <c r="A25" s="51">
        <v>2</v>
      </c>
      <c r="B25" s="54">
        <v>743</v>
      </c>
      <c r="C25" s="90" t="s">
        <v>88</v>
      </c>
      <c r="D25" s="54">
        <v>745</v>
      </c>
      <c r="E25" s="90" t="s">
        <v>88</v>
      </c>
      <c r="F25" s="54">
        <f t="shared" ref="F25:F29" si="2">((D25-B25)/2)+1</f>
        <v>2</v>
      </c>
      <c r="G25" s="54">
        <f t="shared" ref="G25:G29" si="3">F25*20</f>
        <v>40</v>
      </c>
      <c r="H25" s="54">
        <f>I63</f>
        <v>155</v>
      </c>
      <c r="I25" s="55">
        <v>3</v>
      </c>
      <c r="J25" s="55">
        <v>0</v>
      </c>
      <c r="K25" s="55">
        <v>2</v>
      </c>
      <c r="L25" s="55">
        <v>0</v>
      </c>
      <c r="M25" s="55">
        <v>0</v>
      </c>
      <c r="N25" s="55">
        <v>0</v>
      </c>
      <c r="O25" s="55">
        <v>1</v>
      </c>
      <c r="P25" s="56">
        <v>1</v>
      </c>
      <c r="Q25" s="33">
        <v>2</v>
      </c>
      <c r="R25" s="16" t="s">
        <v>99</v>
      </c>
      <c r="S25" s="33"/>
      <c r="T25" s="32"/>
    </row>
    <row r="26" spans="1:20">
      <c r="A26" s="51">
        <v>3</v>
      </c>
      <c r="B26" s="54">
        <v>745</v>
      </c>
      <c r="C26" s="90" t="s">
        <v>88</v>
      </c>
      <c r="D26" s="54">
        <v>753</v>
      </c>
      <c r="E26" s="90" t="s">
        <v>87</v>
      </c>
      <c r="F26" s="54">
        <f t="shared" si="2"/>
        <v>5</v>
      </c>
      <c r="G26" s="54">
        <f t="shared" si="3"/>
        <v>100</v>
      </c>
      <c r="H26" s="54">
        <f>I81</f>
        <v>148</v>
      </c>
      <c r="I26" s="55">
        <v>5</v>
      </c>
      <c r="J26" s="55">
        <v>0</v>
      </c>
      <c r="K26" s="55">
        <v>5</v>
      </c>
      <c r="L26" s="55">
        <v>0</v>
      </c>
      <c r="M26" s="55">
        <v>0</v>
      </c>
      <c r="N26" s="55">
        <v>0</v>
      </c>
      <c r="O26" s="55">
        <v>0</v>
      </c>
      <c r="P26" s="56">
        <v>4</v>
      </c>
      <c r="Q26" s="33">
        <v>5</v>
      </c>
      <c r="R26" s="16" t="s">
        <v>91</v>
      </c>
      <c r="S26" s="33"/>
      <c r="T26" s="32"/>
    </row>
    <row r="27" spans="1:20">
      <c r="A27" s="51">
        <v>4</v>
      </c>
      <c r="B27" s="54">
        <v>753</v>
      </c>
      <c r="C27" s="90" t="s">
        <v>87</v>
      </c>
      <c r="D27" s="54">
        <v>755</v>
      </c>
      <c r="E27" s="90" t="s">
        <v>87</v>
      </c>
      <c r="F27" s="54">
        <f t="shared" si="2"/>
        <v>2</v>
      </c>
      <c r="G27" s="54">
        <f t="shared" si="3"/>
        <v>40</v>
      </c>
      <c r="H27" s="54">
        <f>I99</f>
        <v>80</v>
      </c>
      <c r="I27" s="55">
        <v>1</v>
      </c>
      <c r="J27" s="55">
        <v>0</v>
      </c>
      <c r="K27" s="55">
        <v>1</v>
      </c>
      <c r="L27" s="55">
        <v>0</v>
      </c>
      <c r="M27" s="55">
        <v>0</v>
      </c>
      <c r="N27" s="55">
        <v>0</v>
      </c>
      <c r="O27" s="55">
        <v>0</v>
      </c>
      <c r="P27" s="56">
        <v>1</v>
      </c>
      <c r="Q27" s="33">
        <v>2</v>
      </c>
      <c r="R27" s="16" t="s">
        <v>92</v>
      </c>
      <c r="S27" s="33"/>
      <c r="T27" s="32"/>
    </row>
    <row r="28" spans="1:20">
      <c r="A28" s="51">
        <v>5</v>
      </c>
      <c r="B28" s="54">
        <v>755</v>
      </c>
      <c r="C28" s="90" t="s">
        <v>87</v>
      </c>
      <c r="D28" s="54">
        <v>765</v>
      </c>
      <c r="E28" s="90" t="s">
        <v>88</v>
      </c>
      <c r="F28" s="54">
        <f t="shared" si="2"/>
        <v>6</v>
      </c>
      <c r="G28" s="54">
        <f t="shared" si="3"/>
        <v>120</v>
      </c>
      <c r="H28" s="54">
        <f>I117</f>
        <v>150</v>
      </c>
      <c r="I28" s="55">
        <v>6</v>
      </c>
      <c r="J28" s="55">
        <v>0</v>
      </c>
      <c r="K28" s="55">
        <v>6</v>
      </c>
      <c r="L28" s="55">
        <v>0</v>
      </c>
      <c r="M28" s="55">
        <v>0</v>
      </c>
      <c r="N28" s="55">
        <v>0</v>
      </c>
      <c r="O28" s="55">
        <v>0</v>
      </c>
      <c r="P28" s="56">
        <v>5</v>
      </c>
      <c r="Q28" s="34">
        <v>7</v>
      </c>
      <c r="R28" s="16" t="s">
        <v>121</v>
      </c>
      <c r="S28" s="34"/>
      <c r="T28" s="32"/>
    </row>
    <row r="29" spans="1:20" ht="12" thickBot="1">
      <c r="A29" s="57">
        <v>6</v>
      </c>
      <c r="B29" s="54">
        <v>765</v>
      </c>
      <c r="C29" s="90" t="s">
        <v>88</v>
      </c>
      <c r="D29" s="60">
        <v>767</v>
      </c>
      <c r="E29" s="91" t="s">
        <v>88</v>
      </c>
      <c r="F29" s="60">
        <f t="shared" si="2"/>
        <v>2</v>
      </c>
      <c r="G29" s="60">
        <f t="shared" si="3"/>
        <v>40</v>
      </c>
      <c r="H29" s="60">
        <f>I135</f>
        <v>56.666666666666671</v>
      </c>
      <c r="I29" s="61">
        <v>3</v>
      </c>
      <c r="J29" s="61">
        <v>0</v>
      </c>
      <c r="K29" s="61">
        <v>2</v>
      </c>
      <c r="L29" s="61">
        <v>0</v>
      </c>
      <c r="M29" s="61">
        <v>0</v>
      </c>
      <c r="N29" s="61">
        <v>0</v>
      </c>
      <c r="O29" s="61">
        <v>0</v>
      </c>
      <c r="P29" s="62">
        <v>2</v>
      </c>
      <c r="Q29" s="34"/>
      <c r="R29" s="16" t="s">
        <v>122</v>
      </c>
      <c r="S29" s="34"/>
      <c r="T29" s="32"/>
    </row>
    <row r="30" spans="1:20">
      <c r="A30" s="97"/>
      <c r="B30" s="97"/>
      <c r="C30" s="98"/>
      <c r="D30" s="97"/>
      <c r="E30" s="98"/>
      <c r="F30" s="97"/>
      <c r="G30" s="97"/>
      <c r="H30" s="97"/>
      <c r="I30" s="99"/>
      <c r="J30" s="99"/>
      <c r="K30" s="99"/>
      <c r="L30" s="99"/>
      <c r="M30" s="99"/>
      <c r="N30" s="99"/>
      <c r="O30" s="99"/>
      <c r="P30" s="99"/>
      <c r="Q30" s="34"/>
      <c r="R30" s="16"/>
      <c r="S30" s="34"/>
      <c r="T30" s="32"/>
    </row>
    <row r="31" spans="1:20" ht="12" thickBot="1">
      <c r="B31" s="16"/>
      <c r="C31" s="16"/>
      <c r="D31" s="16"/>
      <c r="E31" s="16"/>
      <c r="F31" s="16"/>
      <c r="G31" s="16"/>
      <c r="H31" s="16"/>
      <c r="I31" s="22"/>
      <c r="J31" s="16"/>
      <c r="K31" s="16"/>
      <c r="L31" s="16"/>
      <c r="M31" s="16"/>
      <c r="N31" s="16"/>
      <c r="O31" s="16"/>
    </row>
    <row r="32" spans="1:20">
      <c r="B32" s="152" t="s">
        <v>107</v>
      </c>
      <c r="C32" s="153"/>
      <c r="D32" s="153"/>
      <c r="E32" s="153"/>
      <c r="F32" s="153"/>
      <c r="G32" s="153"/>
      <c r="H32" s="153"/>
      <c r="I32" s="153"/>
      <c r="J32" s="154"/>
      <c r="K32" s="15">
        <v>1</v>
      </c>
    </row>
    <row r="33" spans="2:11" ht="11.25" customHeight="1">
      <c r="B33" s="173" t="s">
        <v>102</v>
      </c>
      <c r="C33" s="172"/>
      <c r="D33" s="172"/>
      <c r="E33" s="172" t="s">
        <v>105</v>
      </c>
      <c r="F33" s="172"/>
      <c r="G33" s="172"/>
      <c r="H33" s="172"/>
      <c r="I33" s="23" t="s">
        <v>109</v>
      </c>
      <c r="J33" s="5" t="s">
        <v>2</v>
      </c>
    </row>
    <row r="34" spans="2:11" ht="11.25" customHeight="1">
      <c r="B34" s="173" t="s">
        <v>103</v>
      </c>
      <c r="C34" s="172"/>
      <c r="D34" s="172"/>
      <c r="E34" s="174" t="s">
        <v>46</v>
      </c>
      <c r="F34" s="174"/>
      <c r="G34" s="174"/>
      <c r="H34" s="174"/>
      <c r="I34" s="24" t="s">
        <v>66</v>
      </c>
      <c r="J34" s="6" t="s">
        <v>66</v>
      </c>
    </row>
    <row r="35" spans="2:11" ht="11.25" customHeight="1">
      <c r="B35" s="173" t="s">
        <v>104</v>
      </c>
      <c r="C35" s="172"/>
      <c r="D35" s="172"/>
      <c r="E35" s="172" t="s">
        <v>106</v>
      </c>
      <c r="F35" s="172"/>
      <c r="G35" s="172"/>
      <c r="H35" s="172"/>
      <c r="I35" s="24" t="s">
        <v>115</v>
      </c>
      <c r="J35" s="30" t="s">
        <v>96</v>
      </c>
    </row>
    <row r="36" spans="2:11" ht="22.5">
      <c r="B36" s="8" t="s">
        <v>67</v>
      </c>
      <c r="C36" s="150" t="s">
        <v>68</v>
      </c>
      <c r="D36" s="150"/>
      <c r="E36" s="29" t="s">
        <v>69</v>
      </c>
      <c r="F36" s="29" t="s">
        <v>70</v>
      </c>
      <c r="G36" s="29" t="s">
        <v>71</v>
      </c>
      <c r="H36" s="26" t="s">
        <v>72</v>
      </c>
      <c r="I36" s="24" t="s">
        <v>73</v>
      </c>
      <c r="J36" s="7" t="s">
        <v>74</v>
      </c>
    </row>
    <row r="37" spans="2:11">
      <c r="B37" s="28">
        <v>1</v>
      </c>
      <c r="C37" s="151" t="s">
        <v>75</v>
      </c>
      <c r="D37" s="151"/>
      <c r="E37" s="17">
        <f>I26</f>
        <v>5</v>
      </c>
      <c r="F37" s="27">
        <f>E37</f>
        <v>5</v>
      </c>
      <c r="G37" s="9">
        <f>(F37*100)/$E$45</f>
        <v>100</v>
      </c>
      <c r="H37" s="27">
        <v>0.2</v>
      </c>
      <c r="I37" s="23">
        <f t="shared" ref="I37:I44" si="4">H37*G37</f>
        <v>20</v>
      </c>
      <c r="J37" s="10"/>
      <c r="K37" s="16"/>
    </row>
    <row r="38" spans="2:11">
      <c r="B38" s="28">
        <f t="shared" ref="B38:B44" si="5">B37+1</f>
        <v>2</v>
      </c>
      <c r="C38" s="151" t="s">
        <v>76</v>
      </c>
      <c r="D38" s="151"/>
      <c r="E38" s="17">
        <f>J26</f>
        <v>0</v>
      </c>
      <c r="F38" s="27">
        <f>E38</f>
        <v>0</v>
      </c>
      <c r="G38" s="9">
        <f>(F38*100)/$E$45</f>
        <v>0</v>
      </c>
      <c r="H38" s="27">
        <v>0.5</v>
      </c>
      <c r="I38" s="23">
        <f t="shared" si="4"/>
        <v>0</v>
      </c>
      <c r="J38" s="10"/>
      <c r="K38" s="16"/>
    </row>
    <row r="39" spans="2:11">
      <c r="B39" s="28">
        <f t="shared" si="5"/>
        <v>3</v>
      </c>
      <c r="C39" s="151" t="s">
        <v>77</v>
      </c>
      <c r="D39" s="151"/>
      <c r="E39" s="17">
        <f>K26</f>
        <v>5</v>
      </c>
      <c r="F39" s="27">
        <f>E39</f>
        <v>5</v>
      </c>
      <c r="G39" s="9">
        <f>(F39*100)/$E$45</f>
        <v>100</v>
      </c>
      <c r="H39" s="27">
        <v>0.8</v>
      </c>
      <c r="I39" s="23">
        <f t="shared" si="4"/>
        <v>80</v>
      </c>
      <c r="J39" s="10"/>
      <c r="K39" s="16"/>
    </row>
    <row r="40" spans="2:11">
      <c r="B40" s="28">
        <f t="shared" si="5"/>
        <v>4</v>
      </c>
      <c r="C40" s="151" t="s">
        <v>78</v>
      </c>
      <c r="D40" s="151"/>
      <c r="E40" s="17">
        <f>L26</f>
        <v>0</v>
      </c>
      <c r="F40" s="11"/>
      <c r="G40" s="9">
        <f>(E40*100)/$E$45</f>
        <v>0</v>
      </c>
      <c r="H40" s="27">
        <v>0.9</v>
      </c>
      <c r="I40" s="23">
        <f t="shared" si="4"/>
        <v>0</v>
      </c>
      <c r="J40" s="10"/>
      <c r="K40" s="16"/>
    </row>
    <row r="41" spans="2:11">
      <c r="B41" s="28">
        <f t="shared" si="5"/>
        <v>5</v>
      </c>
      <c r="C41" s="151" t="s">
        <v>79</v>
      </c>
      <c r="D41" s="151"/>
      <c r="E41" s="17">
        <f>M26</f>
        <v>0</v>
      </c>
      <c r="F41" s="11"/>
      <c r="G41" s="9">
        <f>(E41*100)/$E$45</f>
        <v>0</v>
      </c>
      <c r="H41" s="27">
        <v>1</v>
      </c>
      <c r="I41" s="23">
        <f t="shared" si="4"/>
        <v>0</v>
      </c>
      <c r="J41" s="10"/>
      <c r="K41" s="16"/>
    </row>
    <row r="42" spans="2:11">
      <c r="B42" s="28">
        <f t="shared" si="5"/>
        <v>6</v>
      </c>
      <c r="C42" s="151" t="s">
        <v>63</v>
      </c>
      <c r="D42" s="151"/>
      <c r="E42" s="17">
        <f>N26</f>
        <v>0</v>
      </c>
      <c r="F42" s="11"/>
      <c r="G42" s="9">
        <f t="shared" ref="G42:G44" si="6">(E42*100)/$E$45</f>
        <v>0</v>
      </c>
      <c r="H42" s="27">
        <v>0.5</v>
      </c>
      <c r="I42" s="23">
        <f t="shared" si="4"/>
        <v>0</v>
      </c>
      <c r="J42" s="10"/>
      <c r="K42" s="16"/>
    </row>
    <row r="43" spans="2:11">
      <c r="B43" s="28">
        <f t="shared" si="5"/>
        <v>7</v>
      </c>
      <c r="C43" s="151" t="s">
        <v>64</v>
      </c>
      <c r="D43" s="151"/>
      <c r="E43" s="17">
        <f>O26</f>
        <v>0</v>
      </c>
      <c r="F43" s="11"/>
      <c r="G43" s="9">
        <f t="shared" si="6"/>
        <v>0</v>
      </c>
      <c r="H43" s="27">
        <v>0.3</v>
      </c>
      <c r="I43" s="23">
        <f t="shared" si="4"/>
        <v>0</v>
      </c>
      <c r="J43" s="10"/>
      <c r="K43" s="16"/>
    </row>
    <row r="44" spans="2:11">
      <c r="B44" s="28">
        <f t="shared" si="5"/>
        <v>8</v>
      </c>
      <c r="C44" s="151" t="s">
        <v>65</v>
      </c>
      <c r="D44" s="151"/>
      <c r="E44" s="38">
        <f>P26</f>
        <v>4</v>
      </c>
      <c r="F44" s="11"/>
      <c r="G44" s="9">
        <f t="shared" si="6"/>
        <v>80</v>
      </c>
      <c r="H44" s="27">
        <v>0.6</v>
      </c>
      <c r="I44" s="23">
        <f t="shared" si="4"/>
        <v>48</v>
      </c>
      <c r="J44" s="10"/>
      <c r="K44" s="16"/>
    </row>
    <row r="45" spans="2:11">
      <c r="B45" s="146" t="s">
        <v>80</v>
      </c>
      <c r="C45" s="147"/>
      <c r="D45" s="147"/>
      <c r="E45" s="33">
        <f>F26</f>
        <v>5</v>
      </c>
      <c r="F45" s="147" t="s">
        <v>81</v>
      </c>
      <c r="G45" s="147"/>
      <c r="H45" s="147"/>
      <c r="I45" s="23">
        <f>SUM(I37:I44)</f>
        <v>148</v>
      </c>
      <c r="J45" s="5" t="s">
        <v>82</v>
      </c>
      <c r="K45" s="16"/>
    </row>
    <row r="46" spans="2:11">
      <c r="B46" s="163" t="s">
        <v>108</v>
      </c>
      <c r="C46" s="164"/>
      <c r="D46" s="164"/>
      <c r="E46" s="164"/>
      <c r="F46" s="164"/>
      <c r="G46" s="164"/>
      <c r="H46" s="165"/>
      <c r="I46" s="23" t="s">
        <v>83</v>
      </c>
      <c r="J46" s="5"/>
      <c r="K46" s="16"/>
    </row>
    <row r="47" spans="2:11">
      <c r="B47" s="166"/>
      <c r="C47" s="167"/>
      <c r="D47" s="167"/>
      <c r="E47" s="167"/>
      <c r="F47" s="167"/>
      <c r="G47" s="167"/>
      <c r="H47" s="168"/>
      <c r="I47" s="23" t="s">
        <v>84</v>
      </c>
      <c r="J47" s="5"/>
      <c r="K47" s="16"/>
    </row>
    <row r="48" spans="2:11" ht="12" thickBot="1">
      <c r="B48" s="169"/>
      <c r="C48" s="170"/>
      <c r="D48" s="170"/>
      <c r="E48" s="170"/>
      <c r="F48" s="170"/>
      <c r="G48" s="170"/>
      <c r="H48" s="171"/>
      <c r="I48" s="25" t="s">
        <v>85</v>
      </c>
      <c r="J48" s="12"/>
      <c r="K48" s="16"/>
    </row>
    <row r="49" spans="2:11" ht="12" thickBot="1">
      <c r="K49" s="16"/>
    </row>
    <row r="50" spans="2:11">
      <c r="B50" s="152" t="s">
        <v>107</v>
      </c>
      <c r="C50" s="153"/>
      <c r="D50" s="153"/>
      <c r="E50" s="153"/>
      <c r="F50" s="153"/>
      <c r="G50" s="153"/>
      <c r="H50" s="153"/>
      <c r="I50" s="153"/>
      <c r="J50" s="154"/>
      <c r="K50" s="16">
        <v>2</v>
      </c>
    </row>
    <row r="51" spans="2:11">
      <c r="B51" s="173" t="s">
        <v>102</v>
      </c>
      <c r="C51" s="172"/>
      <c r="D51" s="172"/>
      <c r="E51" s="172" t="s">
        <v>105</v>
      </c>
      <c r="F51" s="172"/>
      <c r="G51" s="172"/>
      <c r="H51" s="172"/>
      <c r="I51" s="23" t="s">
        <v>109</v>
      </c>
      <c r="J51" s="5" t="s">
        <v>2</v>
      </c>
      <c r="K51" s="16"/>
    </row>
    <row r="52" spans="2:11" ht="11.25" customHeight="1">
      <c r="B52" s="173" t="s">
        <v>103</v>
      </c>
      <c r="C52" s="172"/>
      <c r="D52" s="172"/>
      <c r="E52" s="174" t="s">
        <v>46</v>
      </c>
      <c r="F52" s="174"/>
      <c r="G52" s="174"/>
      <c r="H52" s="174"/>
      <c r="I52" s="24" t="s">
        <v>66</v>
      </c>
      <c r="J52" s="6" t="s">
        <v>66</v>
      </c>
      <c r="K52" s="16"/>
    </row>
    <row r="53" spans="2:11">
      <c r="B53" s="173" t="s">
        <v>104</v>
      </c>
      <c r="C53" s="172"/>
      <c r="D53" s="172"/>
      <c r="E53" s="172" t="s">
        <v>106</v>
      </c>
      <c r="F53" s="172"/>
      <c r="G53" s="172"/>
      <c r="H53" s="172"/>
      <c r="I53" s="24" t="s">
        <v>96</v>
      </c>
      <c r="J53" s="30" t="s">
        <v>97</v>
      </c>
      <c r="K53" s="16"/>
    </row>
    <row r="54" spans="2:11" ht="22.5">
      <c r="B54" s="8" t="s">
        <v>67</v>
      </c>
      <c r="C54" s="150" t="s">
        <v>68</v>
      </c>
      <c r="D54" s="150"/>
      <c r="E54" s="29" t="s">
        <v>69</v>
      </c>
      <c r="F54" s="29" t="s">
        <v>70</v>
      </c>
      <c r="G54" s="29" t="s">
        <v>71</v>
      </c>
      <c r="H54" s="26" t="s">
        <v>72</v>
      </c>
      <c r="I54" s="24" t="s">
        <v>73</v>
      </c>
      <c r="J54" s="7" t="s">
        <v>74</v>
      </c>
      <c r="K54" s="16"/>
    </row>
    <row r="55" spans="2:11">
      <c r="B55" s="28">
        <v>1</v>
      </c>
      <c r="C55" s="151" t="s">
        <v>75</v>
      </c>
      <c r="D55" s="151"/>
      <c r="E55" s="17">
        <f>I25</f>
        <v>3</v>
      </c>
      <c r="F55" s="27">
        <f>E55</f>
        <v>3</v>
      </c>
      <c r="G55" s="9">
        <f>(F55*100)/$E$63</f>
        <v>150</v>
      </c>
      <c r="H55" s="27">
        <v>0.2</v>
      </c>
      <c r="I55" s="23">
        <f t="shared" ref="I55:I62" si="7">H55*G55</f>
        <v>30</v>
      </c>
      <c r="J55" s="10"/>
      <c r="K55" s="16"/>
    </row>
    <row r="56" spans="2:11">
      <c r="B56" s="28">
        <f t="shared" ref="B56:B62" si="8">B55+1</f>
        <v>2</v>
      </c>
      <c r="C56" s="151" t="s">
        <v>76</v>
      </c>
      <c r="D56" s="151"/>
      <c r="E56" s="17">
        <f>J25</f>
        <v>0</v>
      </c>
      <c r="F56" s="27">
        <f>E56</f>
        <v>0</v>
      </c>
      <c r="G56" s="9">
        <f>(F56*100)/$E$63</f>
        <v>0</v>
      </c>
      <c r="H56" s="27">
        <v>0.5</v>
      </c>
      <c r="I56" s="23">
        <f t="shared" si="7"/>
        <v>0</v>
      </c>
      <c r="J56" s="10"/>
      <c r="K56" s="16"/>
    </row>
    <row r="57" spans="2:11">
      <c r="B57" s="28">
        <f t="shared" si="8"/>
        <v>3</v>
      </c>
      <c r="C57" s="151" t="s">
        <v>77</v>
      </c>
      <c r="D57" s="151"/>
      <c r="E57" s="17">
        <f>K25</f>
        <v>2</v>
      </c>
      <c r="F57" s="27">
        <f>E57</f>
        <v>2</v>
      </c>
      <c r="G57" s="9">
        <f>(F57*100)/$E$63</f>
        <v>100</v>
      </c>
      <c r="H57" s="27">
        <v>0.8</v>
      </c>
      <c r="I57" s="23">
        <f t="shared" si="7"/>
        <v>80</v>
      </c>
      <c r="J57" s="10"/>
      <c r="K57" s="16"/>
    </row>
    <row r="58" spans="2:11">
      <c r="B58" s="28">
        <f t="shared" si="8"/>
        <v>4</v>
      </c>
      <c r="C58" s="151" t="s">
        <v>78</v>
      </c>
      <c r="D58" s="151"/>
      <c r="E58" s="17">
        <f>L25</f>
        <v>0</v>
      </c>
      <c r="F58" s="11"/>
      <c r="G58" s="9">
        <f>(E58*100)/$E$63</f>
        <v>0</v>
      </c>
      <c r="H58" s="27">
        <v>0.9</v>
      </c>
      <c r="I58" s="23">
        <f t="shared" si="7"/>
        <v>0</v>
      </c>
      <c r="J58" s="10"/>
      <c r="K58" s="16"/>
    </row>
    <row r="59" spans="2:11">
      <c r="B59" s="28">
        <f t="shared" si="8"/>
        <v>5</v>
      </c>
      <c r="C59" s="151" t="s">
        <v>79</v>
      </c>
      <c r="D59" s="151"/>
      <c r="E59" s="17">
        <f>M25</f>
        <v>0</v>
      </c>
      <c r="F59" s="11"/>
      <c r="G59" s="9">
        <f t="shared" ref="G59:G62" si="9">(E59*100)/$E$63</f>
        <v>0</v>
      </c>
      <c r="H59" s="27">
        <v>1</v>
      </c>
      <c r="I59" s="23">
        <f t="shared" si="7"/>
        <v>0</v>
      </c>
      <c r="J59" s="10"/>
      <c r="K59" s="16"/>
    </row>
    <row r="60" spans="2:11">
      <c r="B60" s="28">
        <f t="shared" si="8"/>
        <v>6</v>
      </c>
      <c r="C60" s="151" t="s">
        <v>63</v>
      </c>
      <c r="D60" s="151"/>
      <c r="E60" s="17">
        <f>N25</f>
        <v>0</v>
      </c>
      <c r="F60" s="11"/>
      <c r="G60" s="9">
        <f t="shared" si="9"/>
        <v>0</v>
      </c>
      <c r="H60" s="27">
        <v>0.5</v>
      </c>
      <c r="I60" s="23">
        <f t="shared" si="7"/>
        <v>0</v>
      </c>
      <c r="J60" s="10"/>
    </row>
    <row r="61" spans="2:11">
      <c r="B61" s="28">
        <f t="shared" si="8"/>
        <v>7</v>
      </c>
      <c r="C61" s="151" t="s">
        <v>64</v>
      </c>
      <c r="D61" s="151"/>
      <c r="E61" s="17">
        <f>O25</f>
        <v>1</v>
      </c>
      <c r="F61" s="11"/>
      <c r="G61" s="9">
        <f t="shared" si="9"/>
        <v>50</v>
      </c>
      <c r="H61" s="27">
        <v>0.3</v>
      </c>
      <c r="I61" s="23">
        <f t="shared" si="7"/>
        <v>15</v>
      </c>
      <c r="J61" s="10"/>
    </row>
    <row r="62" spans="2:11">
      <c r="B62" s="28">
        <f t="shared" si="8"/>
        <v>8</v>
      </c>
      <c r="C62" s="151" t="s">
        <v>65</v>
      </c>
      <c r="D62" s="151"/>
      <c r="E62" s="38">
        <f>P25</f>
        <v>1</v>
      </c>
      <c r="F62" s="11"/>
      <c r="G62" s="9">
        <f t="shared" si="9"/>
        <v>50</v>
      </c>
      <c r="H62" s="27">
        <v>0.6</v>
      </c>
      <c r="I62" s="23">
        <f t="shared" si="7"/>
        <v>30</v>
      </c>
      <c r="J62" s="10"/>
    </row>
    <row r="63" spans="2:11">
      <c r="B63" s="146" t="s">
        <v>80</v>
      </c>
      <c r="C63" s="147"/>
      <c r="D63" s="147"/>
      <c r="E63" s="33">
        <f>F25</f>
        <v>2</v>
      </c>
      <c r="F63" s="147" t="s">
        <v>81</v>
      </c>
      <c r="G63" s="147"/>
      <c r="H63" s="147"/>
      <c r="I63" s="23">
        <f>SUM(I55:I62)</f>
        <v>155</v>
      </c>
      <c r="J63" s="5" t="s">
        <v>82</v>
      </c>
    </row>
    <row r="64" spans="2:11" ht="11.25" customHeight="1">
      <c r="B64" s="163" t="s">
        <v>108</v>
      </c>
      <c r="C64" s="164"/>
      <c r="D64" s="164"/>
      <c r="E64" s="164"/>
      <c r="F64" s="164"/>
      <c r="G64" s="164"/>
      <c r="H64" s="165"/>
      <c r="I64" s="23" t="s">
        <v>83</v>
      </c>
      <c r="J64" s="5"/>
    </row>
    <row r="65" spans="2:11">
      <c r="B65" s="166"/>
      <c r="C65" s="167"/>
      <c r="D65" s="167"/>
      <c r="E65" s="167"/>
      <c r="F65" s="167"/>
      <c r="G65" s="167"/>
      <c r="H65" s="168"/>
      <c r="I65" s="23" t="s">
        <v>84</v>
      </c>
      <c r="J65" s="5"/>
    </row>
    <row r="66" spans="2:11" ht="12" thickBot="1">
      <c r="B66" s="169"/>
      <c r="C66" s="170"/>
      <c r="D66" s="170"/>
      <c r="E66" s="170"/>
      <c r="F66" s="170"/>
      <c r="G66" s="170"/>
      <c r="H66" s="171"/>
      <c r="I66" s="25" t="s">
        <v>85</v>
      </c>
      <c r="J66" s="12"/>
    </row>
    <row r="67" spans="2:11" ht="12" thickBot="1"/>
    <row r="68" spans="2:11">
      <c r="B68" s="152" t="s">
        <v>107</v>
      </c>
      <c r="C68" s="153"/>
      <c r="D68" s="153"/>
      <c r="E68" s="153"/>
      <c r="F68" s="153"/>
      <c r="G68" s="153"/>
      <c r="H68" s="153"/>
      <c r="I68" s="153"/>
      <c r="J68" s="154"/>
      <c r="K68" s="15">
        <v>3</v>
      </c>
    </row>
    <row r="69" spans="2:11">
      <c r="B69" s="173" t="s">
        <v>102</v>
      </c>
      <c r="C69" s="172"/>
      <c r="D69" s="172"/>
      <c r="E69" s="172" t="s">
        <v>105</v>
      </c>
      <c r="F69" s="172"/>
      <c r="G69" s="172"/>
      <c r="H69" s="172"/>
      <c r="I69" s="23" t="s">
        <v>109</v>
      </c>
      <c r="J69" s="5" t="s">
        <v>2</v>
      </c>
    </row>
    <row r="70" spans="2:11" ht="11.25" customHeight="1">
      <c r="B70" s="173" t="s">
        <v>103</v>
      </c>
      <c r="C70" s="172"/>
      <c r="D70" s="172"/>
      <c r="E70" s="174" t="s">
        <v>46</v>
      </c>
      <c r="F70" s="174"/>
      <c r="G70" s="174"/>
      <c r="H70" s="174"/>
      <c r="I70" s="24" t="s">
        <v>66</v>
      </c>
      <c r="J70" s="6" t="s">
        <v>66</v>
      </c>
    </row>
    <row r="71" spans="2:11">
      <c r="B71" s="173" t="s">
        <v>104</v>
      </c>
      <c r="C71" s="172"/>
      <c r="D71" s="172"/>
      <c r="E71" s="172" t="s">
        <v>106</v>
      </c>
      <c r="F71" s="172"/>
      <c r="G71" s="172"/>
      <c r="H71" s="172"/>
      <c r="I71" s="24" t="s">
        <v>97</v>
      </c>
      <c r="J71" s="30" t="s">
        <v>116</v>
      </c>
    </row>
    <row r="72" spans="2:11" ht="22.5">
      <c r="B72" s="8" t="s">
        <v>67</v>
      </c>
      <c r="C72" s="150" t="s">
        <v>68</v>
      </c>
      <c r="D72" s="150"/>
      <c r="E72" s="29" t="s">
        <v>69</v>
      </c>
      <c r="F72" s="29" t="s">
        <v>70</v>
      </c>
      <c r="G72" s="29" t="s">
        <v>71</v>
      </c>
      <c r="H72" s="26" t="s">
        <v>72</v>
      </c>
      <c r="I72" s="24" t="s">
        <v>73</v>
      </c>
      <c r="J72" s="7" t="s">
        <v>74</v>
      </c>
    </row>
    <row r="73" spans="2:11">
      <c r="B73" s="28">
        <v>1</v>
      </c>
      <c r="C73" s="151" t="s">
        <v>75</v>
      </c>
      <c r="D73" s="151"/>
      <c r="E73" s="17">
        <f>I26</f>
        <v>5</v>
      </c>
      <c r="F73" s="27">
        <f>E73</f>
        <v>5</v>
      </c>
      <c r="G73" s="9">
        <f>(F73*100)/$E$81</f>
        <v>100</v>
      </c>
      <c r="H73" s="27">
        <v>0.2</v>
      </c>
      <c r="I73" s="23">
        <f t="shared" ref="I73:I80" si="10">H73*G73</f>
        <v>20</v>
      </c>
      <c r="J73" s="10"/>
    </row>
    <row r="74" spans="2:11">
      <c r="B74" s="28">
        <f t="shared" ref="B74:B80" si="11">B73+1</f>
        <v>2</v>
      </c>
      <c r="C74" s="151" t="s">
        <v>76</v>
      </c>
      <c r="D74" s="151"/>
      <c r="E74" s="17">
        <f>J26</f>
        <v>0</v>
      </c>
      <c r="F74" s="27">
        <f>E74</f>
        <v>0</v>
      </c>
      <c r="G74" s="9">
        <f t="shared" ref="G74:G75" si="12">(F74*100)/$E$81</f>
        <v>0</v>
      </c>
      <c r="H74" s="27">
        <v>0.5</v>
      </c>
      <c r="I74" s="23">
        <f t="shared" si="10"/>
        <v>0</v>
      </c>
      <c r="J74" s="10"/>
    </row>
    <row r="75" spans="2:11">
      <c r="B75" s="28">
        <f t="shared" si="11"/>
        <v>3</v>
      </c>
      <c r="C75" s="151" t="s">
        <v>77</v>
      </c>
      <c r="D75" s="151"/>
      <c r="E75" s="17">
        <f>K26</f>
        <v>5</v>
      </c>
      <c r="F75" s="27">
        <f>E75</f>
        <v>5</v>
      </c>
      <c r="G75" s="9">
        <f t="shared" si="12"/>
        <v>100</v>
      </c>
      <c r="H75" s="27">
        <v>0.8</v>
      </c>
      <c r="I75" s="23">
        <f t="shared" si="10"/>
        <v>80</v>
      </c>
      <c r="J75" s="10"/>
      <c r="K75" s="16"/>
    </row>
    <row r="76" spans="2:11">
      <c r="B76" s="28">
        <f t="shared" si="11"/>
        <v>4</v>
      </c>
      <c r="C76" s="151" t="s">
        <v>78</v>
      </c>
      <c r="D76" s="151"/>
      <c r="E76" s="17">
        <f>L26</f>
        <v>0</v>
      </c>
      <c r="F76" s="11"/>
      <c r="G76" s="9">
        <f>(E76*100)/$E$81</f>
        <v>0</v>
      </c>
      <c r="H76" s="27">
        <v>0.9</v>
      </c>
      <c r="I76" s="23">
        <f t="shared" si="10"/>
        <v>0</v>
      </c>
      <c r="J76" s="10"/>
      <c r="K76" s="16"/>
    </row>
    <row r="77" spans="2:11">
      <c r="B77" s="28">
        <f t="shared" si="11"/>
        <v>5</v>
      </c>
      <c r="C77" s="151" t="s">
        <v>79</v>
      </c>
      <c r="D77" s="151"/>
      <c r="E77" s="17">
        <f>M26</f>
        <v>0</v>
      </c>
      <c r="F77" s="11"/>
      <c r="G77" s="9">
        <f t="shared" ref="G77:G80" si="13">(E77*100)/$E$81</f>
        <v>0</v>
      </c>
      <c r="H77" s="27">
        <v>1</v>
      </c>
      <c r="I77" s="23">
        <f t="shared" si="10"/>
        <v>0</v>
      </c>
      <c r="J77" s="10"/>
      <c r="K77" s="16"/>
    </row>
    <row r="78" spans="2:11">
      <c r="B78" s="28">
        <f t="shared" si="11"/>
        <v>6</v>
      </c>
      <c r="C78" s="151" t="s">
        <v>63</v>
      </c>
      <c r="D78" s="151"/>
      <c r="E78" s="17">
        <f>N26</f>
        <v>0</v>
      </c>
      <c r="F78" s="11"/>
      <c r="G78" s="9">
        <f t="shared" si="13"/>
        <v>0</v>
      </c>
      <c r="H78" s="27">
        <v>0.5</v>
      </c>
      <c r="I78" s="23">
        <f t="shared" si="10"/>
        <v>0</v>
      </c>
      <c r="J78" s="10"/>
      <c r="K78" s="16"/>
    </row>
    <row r="79" spans="2:11">
      <c r="B79" s="28">
        <f t="shared" si="11"/>
        <v>7</v>
      </c>
      <c r="C79" s="151" t="s">
        <v>64</v>
      </c>
      <c r="D79" s="151"/>
      <c r="E79" s="17">
        <f>O26</f>
        <v>0</v>
      </c>
      <c r="F79" s="11"/>
      <c r="G79" s="9">
        <f t="shared" si="13"/>
        <v>0</v>
      </c>
      <c r="H79" s="27">
        <v>0.3</v>
      </c>
      <c r="I79" s="23">
        <f t="shared" si="10"/>
        <v>0</v>
      </c>
      <c r="J79" s="10"/>
      <c r="K79" s="16"/>
    </row>
    <row r="80" spans="2:11">
      <c r="B80" s="28">
        <f t="shared" si="11"/>
        <v>8</v>
      </c>
      <c r="C80" s="151" t="s">
        <v>65</v>
      </c>
      <c r="D80" s="151"/>
      <c r="E80" s="38">
        <f>P26</f>
        <v>4</v>
      </c>
      <c r="F80" s="11"/>
      <c r="G80" s="9">
        <f t="shared" si="13"/>
        <v>80</v>
      </c>
      <c r="H80" s="27">
        <v>0.6</v>
      </c>
      <c r="I80" s="23">
        <f t="shared" si="10"/>
        <v>48</v>
      </c>
      <c r="J80" s="10"/>
      <c r="K80" s="16"/>
    </row>
    <row r="81" spans="2:11">
      <c r="B81" s="146" t="s">
        <v>80</v>
      </c>
      <c r="C81" s="147"/>
      <c r="D81" s="147"/>
      <c r="E81" s="33">
        <f>F26</f>
        <v>5</v>
      </c>
      <c r="F81" s="147" t="s">
        <v>81</v>
      </c>
      <c r="G81" s="147"/>
      <c r="H81" s="147"/>
      <c r="I81" s="23">
        <f>SUM(I73:I80)</f>
        <v>148</v>
      </c>
      <c r="J81" s="5" t="s">
        <v>82</v>
      </c>
      <c r="K81" s="16"/>
    </row>
    <row r="82" spans="2:11" ht="11.25" customHeight="1">
      <c r="B82" s="163" t="s">
        <v>108</v>
      </c>
      <c r="C82" s="164"/>
      <c r="D82" s="164"/>
      <c r="E82" s="164"/>
      <c r="F82" s="164"/>
      <c r="G82" s="164"/>
      <c r="H82" s="165"/>
      <c r="I82" s="23" t="s">
        <v>83</v>
      </c>
      <c r="J82" s="5"/>
      <c r="K82" s="16"/>
    </row>
    <row r="83" spans="2:11">
      <c r="B83" s="166"/>
      <c r="C83" s="167"/>
      <c r="D83" s="167"/>
      <c r="E83" s="167"/>
      <c r="F83" s="167"/>
      <c r="G83" s="167"/>
      <c r="H83" s="168"/>
      <c r="I83" s="23" t="s">
        <v>84</v>
      </c>
      <c r="J83" s="5"/>
      <c r="K83" s="16"/>
    </row>
    <row r="84" spans="2:11" ht="12" thickBot="1">
      <c r="B84" s="169"/>
      <c r="C84" s="170"/>
      <c r="D84" s="170"/>
      <c r="E84" s="170"/>
      <c r="F84" s="170"/>
      <c r="G84" s="170"/>
      <c r="H84" s="171"/>
      <c r="I84" s="25" t="s">
        <v>85</v>
      </c>
      <c r="J84" s="12"/>
      <c r="K84" s="16"/>
    </row>
    <row r="85" spans="2:11" ht="12" thickBot="1">
      <c r="K85" s="16"/>
    </row>
    <row r="86" spans="2:11">
      <c r="B86" s="152" t="s">
        <v>107</v>
      </c>
      <c r="C86" s="153"/>
      <c r="D86" s="153"/>
      <c r="E86" s="153"/>
      <c r="F86" s="153"/>
      <c r="G86" s="153"/>
      <c r="H86" s="153"/>
      <c r="I86" s="153"/>
      <c r="J86" s="154"/>
      <c r="K86" s="16">
        <v>4</v>
      </c>
    </row>
    <row r="87" spans="2:11">
      <c r="B87" s="173" t="s">
        <v>102</v>
      </c>
      <c r="C87" s="172"/>
      <c r="D87" s="172"/>
      <c r="E87" s="172" t="s">
        <v>105</v>
      </c>
      <c r="F87" s="172"/>
      <c r="G87" s="172"/>
      <c r="H87" s="172"/>
      <c r="I87" s="23" t="s">
        <v>109</v>
      </c>
      <c r="J87" s="5" t="s">
        <v>2</v>
      </c>
      <c r="K87" s="16"/>
    </row>
    <row r="88" spans="2:11" ht="11.25" customHeight="1">
      <c r="B88" s="173" t="s">
        <v>103</v>
      </c>
      <c r="C88" s="172"/>
      <c r="D88" s="172"/>
      <c r="E88" s="174" t="s">
        <v>46</v>
      </c>
      <c r="F88" s="174"/>
      <c r="G88" s="174"/>
      <c r="H88" s="174"/>
      <c r="I88" s="24" t="s">
        <v>66</v>
      </c>
      <c r="J88" s="6" t="s">
        <v>66</v>
      </c>
      <c r="K88" s="16"/>
    </row>
    <row r="89" spans="2:11">
      <c r="B89" s="173" t="s">
        <v>104</v>
      </c>
      <c r="C89" s="172"/>
      <c r="D89" s="172"/>
      <c r="E89" s="172" t="s">
        <v>106</v>
      </c>
      <c r="F89" s="172"/>
      <c r="G89" s="172"/>
      <c r="H89" s="172"/>
      <c r="I89" s="24" t="s">
        <v>116</v>
      </c>
      <c r="J89" s="30" t="s">
        <v>117</v>
      </c>
      <c r="K89" s="16"/>
    </row>
    <row r="90" spans="2:11" ht="22.5">
      <c r="B90" s="8" t="s">
        <v>67</v>
      </c>
      <c r="C90" s="150" t="s">
        <v>68</v>
      </c>
      <c r="D90" s="150"/>
      <c r="E90" s="29" t="s">
        <v>69</v>
      </c>
      <c r="F90" s="29" t="s">
        <v>70</v>
      </c>
      <c r="G90" s="29" t="s">
        <v>71</v>
      </c>
      <c r="H90" s="26" t="s">
        <v>72</v>
      </c>
      <c r="I90" s="24" t="s">
        <v>73</v>
      </c>
      <c r="J90" s="7" t="s">
        <v>74</v>
      </c>
      <c r="K90" s="16"/>
    </row>
    <row r="91" spans="2:11">
      <c r="B91" s="28">
        <v>1</v>
      </c>
      <c r="C91" s="151" t="s">
        <v>75</v>
      </c>
      <c r="D91" s="151"/>
      <c r="E91" s="17">
        <f>I27</f>
        <v>1</v>
      </c>
      <c r="F91" s="27">
        <f>E91</f>
        <v>1</v>
      </c>
      <c r="G91" s="9">
        <f>(F91*100)/$E$99</f>
        <v>50</v>
      </c>
      <c r="H91" s="27">
        <v>0.2</v>
      </c>
      <c r="I91" s="23">
        <f t="shared" ref="I91:I98" si="14">H91*G91</f>
        <v>10</v>
      </c>
      <c r="J91" s="10"/>
      <c r="K91" s="16"/>
    </row>
    <row r="92" spans="2:11">
      <c r="B92" s="28">
        <f t="shared" ref="B92:B98" si="15">B91+1</f>
        <v>2</v>
      </c>
      <c r="C92" s="151" t="s">
        <v>76</v>
      </c>
      <c r="D92" s="151"/>
      <c r="E92" s="17">
        <f>J27</f>
        <v>0</v>
      </c>
      <c r="F92" s="27">
        <f>E92</f>
        <v>0</v>
      </c>
      <c r="G92" s="9">
        <f>(F92*100)/$E$99</f>
        <v>0</v>
      </c>
      <c r="H92" s="27">
        <v>0.5</v>
      </c>
      <c r="I92" s="23">
        <f t="shared" si="14"/>
        <v>0</v>
      </c>
      <c r="J92" s="10"/>
      <c r="K92" s="16"/>
    </row>
    <row r="93" spans="2:11">
      <c r="B93" s="28">
        <f t="shared" si="15"/>
        <v>3</v>
      </c>
      <c r="C93" s="151" t="s">
        <v>77</v>
      </c>
      <c r="D93" s="151"/>
      <c r="E93" s="17">
        <f>K27</f>
        <v>1</v>
      </c>
      <c r="F93" s="27">
        <f>E93</f>
        <v>1</v>
      </c>
      <c r="G93" s="9">
        <f>(F93*100)/$E$99</f>
        <v>50</v>
      </c>
      <c r="H93" s="27">
        <v>0.8</v>
      </c>
      <c r="I93" s="23">
        <f t="shared" si="14"/>
        <v>40</v>
      </c>
      <c r="J93" s="10"/>
      <c r="K93" s="16"/>
    </row>
    <row r="94" spans="2:11">
      <c r="B94" s="28">
        <f t="shared" si="15"/>
        <v>4</v>
      </c>
      <c r="C94" s="151" t="s">
        <v>78</v>
      </c>
      <c r="D94" s="151"/>
      <c r="E94" s="17">
        <f>L27</f>
        <v>0</v>
      </c>
      <c r="F94" s="11"/>
      <c r="G94" s="9">
        <f>(E94*100)/$E$99</f>
        <v>0</v>
      </c>
      <c r="H94" s="27">
        <v>0.9</v>
      </c>
      <c r="I94" s="23">
        <f t="shared" si="14"/>
        <v>0</v>
      </c>
      <c r="J94" s="10"/>
      <c r="K94" s="16"/>
    </row>
    <row r="95" spans="2:11">
      <c r="B95" s="28">
        <f t="shared" si="15"/>
        <v>5</v>
      </c>
      <c r="C95" s="151" t="s">
        <v>79</v>
      </c>
      <c r="D95" s="151"/>
      <c r="E95" s="17">
        <f>M27</f>
        <v>0</v>
      </c>
      <c r="F95" s="11"/>
      <c r="G95" s="9">
        <f t="shared" ref="G95:G98" si="16">(E95*100)/$E$99</f>
        <v>0</v>
      </c>
      <c r="H95" s="27">
        <v>1</v>
      </c>
      <c r="I95" s="23">
        <f t="shared" si="14"/>
        <v>0</v>
      </c>
      <c r="J95" s="10"/>
      <c r="K95" s="16"/>
    </row>
    <row r="96" spans="2:11">
      <c r="B96" s="28">
        <f t="shared" si="15"/>
        <v>6</v>
      </c>
      <c r="C96" s="151" t="s">
        <v>63</v>
      </c>
      <c r="D96" s="151"/>
      <c r="E96" s="17">
        <f>N27</f>
        <v>0</v>
      </c>
      <c r="F96" s="11"/>
      <c r="G96" s="9">
        <f t="shared" si="16"/>
        <v>0</v>
      </c>
      <c r="H96" s="27">
        <v>0.5</v>
      </c>
      <c r="I96" s="23">
        <f t="shared" si="14"/>
        <v>0</v>
      </c>
      <c r="J96" s="10"/>
      <c r="K96" s="16"/>
    </row>
    <row r="97" spans="2:11">
      <c r="B97" s="28">
        <f t="shared" si="15"/>
        <v>7</v>
      </c>
      <c r="C97" s="151" t="s">
        <v>64</v>
      </c>
      <c r="D97" s="151"/>
      <c r="E97" s="17">
        <f>O27</f>
        <v>0</v>
      </c>
      <c r="F97" s="11"/>
      <c r="G97" s="9">
        <f t="shared" si="16"/>
        <v>0</v>
      </c>
      <c r="H97" s="27">
        <v>0.3</v>
      </c>
      <c r="I97" s="23">
        <f t="shared" si="14"/>
        <v>0</v>
      </c>
      <c r="J97" s="10"/>
      <c r="K97" s="16"/>
    </row>
    <row r="98" spans="2:11">
      <c r="B98" s="28">
        <f t="shared" si="15"/>
        <v>8</v>
      </c>
      <c r="C98" s="151" t="s">
        <v>65</v>
      </c>
      <c r="D98" s="151"/>
      <c r="E98" s="38">
        <f>P27</f>
        <v>1</v>
      </c>
      <c r="F98" s="11"/>
      <c r="G98" s="9">
        <f t="shared" si="16"/>
        <v>50</v>
      </c>
      <c r="H98" s="27">
        <v>0.6</v>
      </c>
      <c r="I98" s="23">
        <f t="shared" si="14"/>
        <v>30</v>
      </c>
      <c r="J98" s="10"/>
    </row>
    <row r="99" spans="2:11">
      <c r="B99" s="146" t="s">
        <v>80</v>
      </c>
      <c r="C99" s="147"/>
      <c r="D99" s="147"/>
      <c r="E99" s="33">
        <f>F27</f>
        <v>2</v>
      </c>
      <c r="F99" s="175" t="s">
        <v>81</v>
      </c>
      <c r="G99" s="176"/>
      <c r="H99" s="177"/>
      <c r="I99" s="23">
        <f>SUM(I91:I98)</f>
        <v>80</v>
      </c>
      <c r="J99" s="5" t="s">
        <v>82</v>
      </c>
    </row>
    <row r="100" spans="2:11" ht="11.25" customHeight="1">
      <c r="B100" s="163" t="s">
        <v>108</v>
      </c>
      <c r="C100" s="164"/>
      <c r="D100" s="164"/>
      <c r="E100" s="164"/>
      <c r="F100" s="164"/>
      <c r="G100" s="164"/>
      <c r="H100" s="165"/>
      <c r="I100" s="23" t="s">
        <v>83</v>
      </c>
      <c r="J100" s="5"/>
    </row>
    <row r="101" spans="2:11">
      <c r="B101" s="166"/>
      <c r="C101" s="167"/>
      <c r="D101" s="167"/>
      <c r="E101" s="167"/>
      <c r="F101" s="167"/>
      <c r="G101" s="167"/>
      <c r="H101" s="168"/>
      <c r="I101" s="23" t="s">
        <v>84</v>
      </c>
      <c r="J101" s="5"/>
    </row>
    <row r="102" spans="2:11" ht="12" thickBot="1">
      <c r="B102" s="169"/>
      <c r="C102" s="170"/>
      <c r="D102" s="170"/>
      <c r="E102" s="170"/>
      <c r="F102" s="170"/>
      <c r="G102" s="170"/>
      <c r="H102" s="171"/>
      <c r="I102" s="25" t="s">
        <v>85</v>
      </c>
      <c r="J102" s="12"/>
    </row>
    <row r="103" spans="2:11" ht="12" thickBot="1"/>
    <row r="104" spans="2:11">
      <c r="B104" s="152" t="s">
        <v>107</v>
      </c>
      <c r="C104" s="153"/>
      <c r="D104" s="153"/>
      <c r="E104" s="153"/>
      <c r="F104" s="153"/>
      <c r="G104" s="153"/>
      <c r="H104" s="153"/>
      <c r="I104" s="153"/>
      <c r="J104" s="154"/>
      <c r="K104" s="15">
        <v>5</v>
      </c>
    </row>
    <row r="105" spans="2:11">
      <c r="B105" s="173" t="s">
        <v>102</v>
      </c>
      <c r="C105" s="172"/>
      <c r="D105" s="172"/>
      <c r="E105" s="172" t="s">
        <v>105</v>
      </c>
      <c r="F105" s="172"/>
      <c r="G105" s="172"/>
      <c r="H105" s="172"/>
      <c r="I105" s="23" t="s">
        <v>109</v>
      </c>
      <c r="J105" s="5" t="s">
        <v>2</v>
      </c>
    </row>
    <row r="106" spans="2:11" ht="11.25" customHeight="1">
      <c r="B106" s="173" t="s">
        <v>103</v>
      </c>
      <c r="C106" s="172"/>
      <c r="D106" s="172"/>
      <c r="E106" s="174" t="s">
        <v>46</v>
      </c>
      <c r="F106" s="174"/>
      <c r="G106" s="174"/>
      <c r="H106" s="174"/>
      <c r="I106" s="24" t="s">
        <v>66</v>
      </c>
      <c r="J106" s="6" t="s">
        <v>66</v>
      </c>
    </row>
    <row r="107" spans="2:11">
      <c r="B107" s="173" t="s">
        <v>104</v>
      </c>
      <c r="C107" s="172"/>
      <c r="D107" s="172"/>
      <c r="E107" s="172" t="s">
        <v>106</v>
      </c>
      <c r="F107" s="172"/>
      <c r="G107" s="172"/>
      <c r="H107" s="172"/>
      <c r="I107" s="24" t="s">
        <v>117</v>
      </c>
      <c r="J107" s="30" t="s">
        <v>98</v>
      </c>
    </row>
    <row r="108" spans="2:11" ht="22.5">
      <c r="B108" s="8" t="s">
        <v>67</v>
      </c>
      <c r="C108" s="150" t="s">
        <v>68</v>
      </c>
      <c r="D108" s="150"/>
      <c r="E108" s="29" t="s">
        <v>69</v>
      </c>
      <c r="F108" s="29" t="s">
        <v>70</v>
      </c>
      <c r="G108" s="29" t="s">
        <v>71</v>
      </c>
      <c r="H108" s="26" t="s">
        <v>72</v>
      </c>
      <c r="I108" s="24" t="s">
        <v>73</v>
      </c>
      <c r="J108" s="7" t="s">
        <v>74</v>
      </c>
    </row>
    <row r="109" spans="2:11">
      <c r="B109" s="28">
        <v>1</v>
      </c>
      <c r="C109" s="151" t="s">
        <v>75</v>
      </c>
      <c r="D109" s="151"/>
      <c r="E109" s="17">
        <f>I28</f>
        <v>6</v>
      </c>
      <c r="F109" s="27">
        <f>E109</f>
        <v>6</v>
      </c>
      <c r="G109" s="9">
        <f>(F109*100)/$E$117</f>
        <v>100</v>
      </c>
      <c r="H109" s="27">
        <v>0.2</v>
      </c>
      <c r="I109" s="23">
        <f t="shared" ref="I109:I116" si="17">H109*G109</f>
        <v>20</v>
      </c>
      <c r="J109" s="10"/>
    </row>
    <row r="110" spans="2:11">
      <c r="B110" s="28">
        <f t="shared" ref="B110:B116" si="18">B109+1</f>
        <v>2</v>
      </c>
      <c r="C110" s="151" t="s">
        <v>76</v>
      </c>
      <c r="D110" s="151"/>
      <c r="E110" s="17">
        <f>J28</f>
        <v>0</v>
      </c>
      <c r="F110" s="27">
        <f>E110</f>
        <v>0</v>
      </c>
      <c r="G110" s="9">
        <f t="shared" ref="G110:G111" si="19">(F110*100)/$E$117</f>
        <v>0</v>
      </c>
      <c r="H110" s="27">
        <v>0.5</v>
      </c>
      <c r="I110" s="23">
        <f t="shared" si="17"/>
        <v>0</v>
      </c>
      <c r="J110" s="10"/>
    </row>
    <row r="111" spans="2:11">
      <c r="B111" s="28">
        <f t="shared" si="18"/>
        <v>3</v>
      </c>
      <c r="C111" s="151" t="s">
        <v>77</v>
      </c>
      <c r="D111" s="151"/>
      <c r="E111" s="17">
        <f>K28</f>
        <v>6</v>
      </c>
      <c r="F111" s="27">
        <f>E111</f>
        <v>6</v>
      </c>
      <c r="G111" s="9">
        <f t="shared" si="19"/>
        <v>100</v>
      </c>
      <c r="H111" s="27">
        <v>0.8</v>
      </c>
      <c r="I111" s="23">
        <f t="shared" si="17"/>
        <v>80</v>
      </c>
      <c r="J111" s="10"/>
    </row>
    <row r="112" spans="2:11">
      <c r="B112" s="28">
        <f t="shared" si="18"/>
        <v>4</v>
      </c>
      <c r="C112" s="151" t="s">
        <v>78</v>
      </c>
      <c r="D112" s="151"/>
      <c r="E112" s="17">
        <f>L28</f>
        <v>0</v>
      </c>
      <c r="F112" s="11"/>
      <c r="G112" s="9">
        <f>(E112*100)/$E$117</f>
        <v>0</v>
      </c>
      <c r="H112" s="27">
        <v>0.9</v>
      </c>
      <c r="I112" s="23">
        <f t="shared" si="17"/>
        <v>0</v>
      </c>
      <c r="J112" s="10"/>
    </row>
    <row r="113" spans="2:11">
      <c r="B113" s="28">
        <f t="shared" si="18"/>
        <v>5</v>
      </c>
      <c r="C113" s="151" t="s">
        <v>79</v>
      </c>
      <c r="D113" s="151"/>
      <c r="E113" s="17">
        <f>M28</f>
        <v>0</v>
      </c>
      <c r="F113" s="11"/>
      <c r="G113" s="9">
        <f t="shared" ref="G113:G116" si="20">(E113*100)/$E$117</f>
        <v>0</v>
      </c>
      <c r="H113" s="27">
        <v>1</v>
      </c>
      <c r="I113" s="23">
        <f t="shared" si="17"/>
        <v>0</v>
      </c>
      <c r="J113" s="10"/>
      <c r="K113" s="16"/>
    </row>
    <row r="114" spans="2:11">
      <c r="B114" s="28">
        <f t="shared" si="18"/>
        <v>6</v>
      </c>
      <c r="C114" s="151" t="s">
        <v>63</v>
      </c>
      <c r="D114" s="151"/>
      <c r="E114" s="17">
        <f>N28</f>
        <v>0</v>
      </c>
      <c r="F114" s="11"/>
      <c r="G114" s="9">
        <f t="shared" si="20"/>
        <v>0</v>
      </c>
      <c r="H114" s="27">
        <v>0.5</v>
      </c>
      <c r="I114" s="23">
        <f t="shared" si="17"/>
        <v>0</v>
      </c>
      <c r="J114" s="10"/>
      <c r="K114" s="16"/>
    </row>
    <row r="115" spans="2:11">
      <c r="B115" s="28">
        <f t="shared" si="18"/>
        <v>7</v>
      </c>
      <c r="C115" s="151" t="s">
        <v>64</v>
      </c>
      <c r="D115" s="151"/>
      <c r="E115" s="17">
        <f>O28</f>
        <v>0</v>
      </c>
      <c r="F115" s="11"/>
      <c r="G115" s="9">
        <f t="shared" si="20"/>
        <v>0</v>
      </c>
      <c r="H115" s="27">
        <v>0.3</v>
      </c>
      <c r="I115" s="23">
        <f t="shared" si="17"/>
        <v>0</v>
      </c>
      <c r="J115" s="10"/>
      <c r="K115" s="16"/>
    </row>
    <row r="116" spans="2:11">
      <c r="B116" s="28">
        <f t="shared" si="18"/>
        <v>8</v>
      </c>
      <c r="C116" s="151" t="s">
        <v>65</v>
      </c>
      <c r="D116" s="151"/>
      <c r="E116" s="38">
        <f>P28</f>
        <v>5</v>
      </c>
      <c r="F116" s="11"/>
      <c r="G116" s="9">
        <f t="shared" si="20"/>
        <v>83.333333333333329</v>
      </c>
      <c r="H116" s="27">
        <v>0.6</v>
      </c>
      <c r="I116" s="23">
        <f t="shared" si="17"/>
        <v>49.999999999999993</v>
      </c>
      <c r="J116" s="10"/>
      <c r="K116" s="16"/>
    </row>
    <row r="117" spans="2:11">
      <c r="B117" s="146" t="s">
        <v>80</v>
      </c>
      <c r="C117" s="147"/>
      <c r="D117" s="147"/>
      <c r="E117" s="33">
        <f>F28</f>
        <v>6</v>
      </c>
      <c r="F117" s="147" t="s">
        <v>81</v>
      </c>
      <c r="G117" s="147"/>
      <c r="H117" s="147"/>
      <c r="I117" s="23">
        <f>SUM(I109:I116)</f>
        <v>150</v>
      </c>
      <c r="J117" s="5" t="s">
        <v>82</v>
      </c>
      <c r="K117" s="16"/>
    </row>
    <row r="118" spans="2:11" ht="11.25" customHeight="1">
      <c r="B118" s="163" t="s">
        <v>108</v>
      </c>
      <c r="C118" s="164"/>
      <c r="D118" s="164"/>
      <c r="E118" s="164"/>
      <c r="F118" s="164"/>
      <c r="G118" s="164"/>
      <c r="H118" s="165"/>
      <c r="I118" s="23" t="s">
        <v>83</v>
      </c>
      <c r="J118" s="5"/>
      <c r="K118" s="16"/>
    </row>
    <row r="119" spans="2:11">
      <c r="B119" s="166"/>
      <c r="C119" s="167"/>
      <c r="D119" s="167"/>
      <c r="E119" s="167"/>
      <c r="F119" s="167"/>
      <c r="G119" s="167"/>
      <c r="H119" s="168"/>
      <c r="I119" s="23" t="s">
        <v>84</v>
      </c>
      <c r="J119" s="5"/>
      <c r="K119" s="16"/>
    </row>
    <row r="120" spans="2:11" ht="12" thickBot="1">
      <c r="B120" s="169"/>
      <c r="C120" s="170"/>
      <c r="D120" s="170"/>
      <c r="E120" s="170"/>
      <c r="F120" s="170"/>
      <c r="G120" s="170"/>
      <c r="H120" s="171"/>
      <c r="I120" s="25" t="s">
        <v>85</v>
      </c>
      <c r="J120" s="12"/>
      <c r="K120" s="16"/>
    </row>
    <row r="121" spans="2:11" ht="12" thickBot="1"/>
    <row r="122" spans="2:11">
      <c r="B122" s="152" t="s">
        <v>107</v>
      </c>
      <c r="C122" s="153"/>
      <c r="D122" s="153"/>
      <c r="E122" s="153"/>
      <c r="F122" s="153"/>
      <c r="G122" s="153"/>
      <c r="H122" s="153"/>
      <c r="I122" s="153"/>
      <c r="J122" s="154"/>
      <c r="K122" s="15">
        <v>6</v>
      </c>
    </row>
    <row r="123" spans="2:11">
      <c r="B123" s="173" t="s">
        <v>102</v>
      </c>
      <c r="C123" s="172"/>
      <c r="D123" s="172"/>
      <c r="E123" s="172" t="s">
        <v>105</v>
      </c>
      <c r="F123" s="172"/>
      <c r="G123" s="172"/>
      <c r="H123" s="172"/>
      <c r="I123" s="23" t="s">
        <v>109</v>
      </c>
      <c r="J123" s="5" t="s">
        <v>2</v>
      </c>
    </row>
    <row r="124" spans="2:11" ht="11.25" customHeight="1">
      <c r="B124" s="173" t="s">
        <v>103</v>
      </c>
      <c r="C124" s="172"/>
      <c r="D124" s="172"/>
      <c r="E124" s="174" t="s">
        <v>46</v>
      </c>
      <c r="F124" s="174"/>
      <c r="G124" s="174"/>
      <c r="H124" s="174"/>
      <c r="I124" s="24" t="s">
        <v>66</v>
      </c>
      <c r="J124" s="6" t="s">
        <v>66</v>
      </c>
    </row>
    <row r="125" spans="2:11">
      <c r="B125" s="173" t="s">
        <v>104</v>
      </c>
      <c r="C125" s="172"/>
      <c r="D125" s="172"/>
      <c r="E125" s="172" t="s">
        <v>106</v>
      </c>
      <c r="F125" s="172"/>
      <c r="G125" s="172"/>
      <c r="H125" s="172"/>
      <c r="I125" s="24" t="s">
        <v>117</v>
      </c>
      <c r="J125" s="30" t="s">
        <v>98</v>
      </c>
    </row>
    <row r="126" spans="2:11" ht="22.5">
      <c r="B126" s="8" t="s">
        <v>67</v>
      </c>
      <c r="C126" s="150" t="s">
        <v>68</v>
      </c>
      <c r="D126" s="150"/>
      <c r="E126" s="120" t="s">
        <v>69</v>
      </c>
      <c r="F126" s="120" t="s">
        <v>70</v>
      </c>
      <c r="G126" s="120" t="s">
        <v>71</v>
      </c>
      <c r="H126" s="26" t="s">
        <v>72</v>
      </c>
      <c r="I126" s="24" t="s">
        <v>73</v>
      </c>
      <c r="J126" s="7" t="s">
        <v>74</v>
      </c>
    </row>
    <row r="127" spans="2:11">
      <c r="B127" s="118">
        <v>1</v>
      </c>
      <c r="C127" s="151" t="s">
        <v>75</v>
      </c>
      <c r="D127" s="151"/>
      <c r="E127" s="17">
        <f>I29</f>
        <v>3</v>
      </c>
      <c r="F127" s="119">
        <f>E127</f>
        <v>3</v>
      </c>
      <c r="G127" s="9">
        <f>(F127*100)/$E$117</f>
        <v>50</v>
      </c>
      <c r="H127" s="119">
        <v>0.2</v>
      </c>
      <c r="I127" s="23">
        <f t="shared" ref="I127:I134" si="21">H127*G127</f>
        <v>10</v>
      </c>
      <c r="J127" s="10"/>
    </row>
    <row r="128" spans="2:11">
      <c r="B128" s="118">
        <f t="shared" ref="B128:B134" si="22">B127+1</f>
        <v>2</v>
      </c>
      <c r="C128" s="151" t="s">
        <v>76</v>
      </c>
      <c r="D128" s="151"/>
      <c r="E128" s="17">
        <f>J29</f>
        <v>0</v>
      </c>
      <c r="F128" s="119">
        <f>E128</f>
        <v>0</v>
      </c>
      <c r="G128" s="9">
        <f t="shared" ref="G128:G129" si="23">(F128*100)/$E$117</f>
        <v>0</v>
      </c>
      <c r="H128" s="119">
        <v>0.5</v>
      </c>
      <c r="I128" s="23">
        <f t="shared" si="21"/>
        <v>0</v>
      </c>
      <c r="J128" s="10"/>
    </row>
    <row r="129" spans="2:11">
      <c r="B129" s="118">
        <f t="shared" si="22"/>
        <v>3</v>
      </c>
      <c r="C129" s="151" t="s">
        <v>77</v>
      </c>
      <c r="D129" s="151"/>
      <c r="E129" s="17">
        <f>K29</f>
        <v>2</v>
      </c>
      <c r="F129" s="119">
        <f>E129</f>
        <v>2</v>
      </c>
      <c r="G129" s="9">
        <f t="shared" si="23"/>
        <v>33.333333333333336</v>
      </c>
      <c r="H129" s="119">
        <v>0.8</v>
      </c>
      <c r="I129" s="23">
        <f t="shared" si="21"/>
        <v>26.666666666666671</v>
      </c>
      <c r="J129" s="10"/>
    </row>
    <row r="130" spans="2:11">
      <c r="B130" s="118">
        <f t="shared" si="22"/>
        <v>4</v>
      </c>
      <c r="C130" s="151" t="s">
        <v>78</v>
      </c>
      <c r="D130" s="151"/>
      <c r="E130" s="17">
        <f>L29</f>
        <v>0</v>
      </c>
      <c r="F130" s="11"/>
      <c r="G130" s="9">
        <f>(E130*100)/$E$117</f>
        <v>0</v>
      </c>
      <c r="H130" s="119">
        <v>0.9</v>
      </c>
      <c r="I130" s="23">
        <f t="shared" si="21"/>
        <v>0</v>
      </c>
      <c r="J130" s="10"/>
    </row>
    <row r="131" spans="2:11">
      <c r="B131" s="118">
        <f t="shared" si="22"/>
        <v>5</v>
      </c>
      <c r="C131" s="151" t="s">
        <v>79</v>
      </c>
      <c r="D131" s="151"/>
      <c r="E131" s="17">
        <f>M29</f>
        <v>0</v>
      </c>
      <c r="F131" s="11"/>
      <c r="G131" s="9">
        <f t="shared" ref="G131:G134" si="24">(E131*100)/$E$117</f>
        <v>0</v>
      </c>
      <c r="H131" s="119">
        <v>1</v>
      </c>
      <c r="I131" s="23">
        <f t="shared" si="21"/>
        <v>0</v>
      </c>
      <c r="J131" s="10"/>
      <c r="K131" s="16"/>
    </row>
    <row r="132" spans="2:11">
      <c r="B132" s="118">
        <f t="shared" si="22"/>
        <v>6</v>
      </c>
      <c r="C132" s="151" t="s">
        <v>63</v>
      </c>
      <c r="D132" s="151"/>
      <c r="E132" s="17">
        <f>N29</f>
        <v>0</v>
      </c>
      <c r="F132" s="11"/>
      <c r="G132" s="9">
        <f t="shared" si="24"/>
        <v>0</v>
      </c>
      <c r="H132" s="119">
        <v>0.5</v>
      </c>
      <c r="I132" s="23">
        <f t="shared" si="21"/>
        <v>0</v>
      </c>
      <c r="J132" s="10"/>
      <c r="K132" s="16"/>
    </row>
    <row r="133" spans="2:11">
      <c r="B133" s="118">
        <f t="shared" si="22"/>
        <v>7</v>
      </c>
      <c r="C133" s="151" t="s">
        <v>64</v>
      </c>
      <c r="D133" s="151"/>
      <c r="E133" s="17">
        <f>O29</f>
        <v>0</v>
      </c>
      <c r="F133" s="11"/>
      <c r="G133" s="9">
        <f t="shared" si="24"/>
        <v>0</v>
      </c>
      <c r="H133" s="119">
        <v>0.3</v>
      </c>
      <c r="I133" s="23">
        <f t="shared" si="21"/>
        <v>0</v>
      </c>
      <c r="J133" s="10"/>
      <c r="K133" s="16"/>
    </row>
    <row r="134" spans="2:11">
      <c r="B134" s="118">
        <f t="shared" si="22"/>
        <v>8</v>
      </c>
      <c r="C134" s="151" t="s">
        <v>65</v>
      </c>
      <c r="D134" s="151"/>
      <c r="E134" s="38">
        <f>P29</f>
        <v>2</v>
      </c>
      <c r="F134" s="11"/>
      <c r="G134" s="9">
        <f t="shared" si="24"/>
        <v>33.333333333333336</v>
      </c>
      <c r="H134" s="119">
        <v>0.6</v>
      </c>
      <c r="I134" s="23">
        <f t="shared" si="21"/>
        <v>20</v>
      </c>
      <c r="J134" s="10"/>
      <c r="K134" s="16"/>
    </row>
    <row r="135" spans="2:11">
      <c r="B135" s="146" t="s">
        <v>80</v>
      </c>
      <c r="C135" s="147"/>
      <c r="D135" s="147"/>
      <c r="E135" s="33">
        <f>F29</f>
        <v>2</v>
      </c>
      <c r="F135" s="147" t="s">
        <v>81</v>
      </c>
      <c r="G135" s="147"/>
      <c r="H135" s="147"/>
      <c r="I135" s="23">
        <f>SUM(I127:I134)</f>
        <v>56.666666666666671</v>
      </c>
      <c r="J135" s="5" t="s">
        <v>82</v>
      </c>
      <c r="K135" s="16"/>
    </row>
    <row r="136" spans="2:11" ht="11.25" customHeight="1">
      <c r="B136" s="163" t="s">
        <v>108</v>
      </c>
      <c r="C136" s="164"/>
      <c r="D136" s="164"/>
      <c r="E136" s="164"/>
      <c r="F136" s="164"/>
      <c r="G136" s="164"/>
      <c r="H136" s="165"/>
      <c r="I136" s="23" t="s">
        <v>83</v>
      </c>
      <c r="J136" s="5"/>
      <c r="K136" s="16"/>
    </row>
    <row r="137" spans="2:11">
      <c r="B137" s="166"/>
      <c r="C137" s="167"/>
      <c r="D137" s="167"/>
      <c r="E137" s="167"/>
      <c r="F137" s="167"/>
      <c r="G137" s="167"/>
      <c r="H137" s="168"/>
      <c r="I137" s="23" t="s">
        <v>84</v>
      </c>
      <c r="J137" s="5"/>
      <c r="K137" s="16"/>
    </row>
    <row r="138" spans="2:11" ht="12" thickBot="1">
      <c r="B138" s="169"/>
      <c r="C138" s="170"/>
      <c r="D138" s="170"/>
      <c r="E138" s="170"/>
      <c r="F138" s="170"/>
      <c r="G138" s="170"/>
      <c r="H138" s="171"/>
      <c r="I138" s="25" t="s">
        <v>85</v>
      </c>
      <c r="J138" s="12"/>
      <c r="K138" s="16"/>
    </row>
  </sheetData>
  <mergeCells count="123">
    <mergeCell ref="B136:H138"/>
    <mergeCell ref="C128:D128"/>
    <mergeCell ref="C129:D129"/>
    <mergeCell ref="C130:D130"/>
    <mergeCell ref="C131:D131"/>
    <mergeCell ref="C132:D132"/>
    <mergeCell ref="C133:D133"/>
    <mergeCell ref="C134:D134"/>
    <mergeCell ref="B135:D135"/>
    <mergeCell ref="F135:H135"/>
    <mergeCell ref="B122:J122"/>
    <mergeCell ref="B123:D123"/>
    <mergeCell ref="E123:H123"/>
    <mergeCell ref="B124:D124"/>
    <mergeCell ref="E124:H124"/>
    <mergeCell ref="B125:D125"/>
    <mergeCell ref="E125:H125"/>
    <mergeCell ref="C126:D126"/>
    <mergeCell ref="C127:D127"/>
    <mergeCell ref="C58:D58"/>
    <mergeCell ref="C59:D59"/>
    <mergeCell ref="C60:D60"/>
    <mergeCell ref="C61:D61"/>
    <mergeCell ref="C62:D62"/>
    <mergeCell ref="B63:D63"/>
    <mergeCell ref="B69:D69"/>
    <mergeCell ref="E69:H69"/>
    <mergeCell ref="B70:D70"/>
    <mergeCell ref="E70:H70"/>
    <mergeCell ref="B71:D71"/>
    <mergeCell ref="E71:H71"/>
    <mergeCell ref="F63:H63"/>
    <mergeCell ref="B64:H66"/>
    <mergeCell ref="B68:J68"/>
    <mergeCell ref="F117:H117"/>
    <mergeCell ref="B118:H120"/>
    <mergeCell ref="C112:D112"/>
    <mergeCell ref="C113:D113"/>
    <mergeCell ref="C114:D114"/>
    <mergeCell ref="C115:D115"/>
    <mergeCell ref="C116:D116"/>
    <mergeCell ref="B117:D117"/>
    <mergeCell ref="C108:D108"/>
    <mergeCell ref="C109:D109"/>
    <mergeCell ref="C110:D110"/>
    <mergeCell ref="C111:D111"/>
    <mergeCell ref="B107:D107"/>
    <mergeCell ref="E107:H107"/>
    <mergeCell ref="F99:H99"/>
    <mergeCell ref="B100:H102"/>
    <mergeCell ref="B104:J104"/>
    <mergeCell ref="C94:D94"/>
    <mergeCell ref="C95:D95"/>
    <mergeCell ref="C96:D96"/>
    <mergeCell ref="C97:D97"/>
    <mergeCell ref="C98:D98"/>
    <mergeCell ref="B99:D99"/>
    <mergeCell ref="B105:D105"/>
    <mergeCell ref="E105:H105"/>
    <mergeCell ref="B106:D106"/>
    <mergeCell ref="E106:H106"/>
    <mergeCell ref="C90:D90"/>
    <mergeCell ref="C91:D91"/>
    <mergeCell ref="C92:D92"/>
    <mergeCell ref="C93:D93"/>
    <mergeCell ref="F81:H81"/>
    <mergeCell ref="B82:H84"/>
    <mergeCell ref="B86:J86"/>
    <mergeCell ref="B87:D87"/>
    <mergeCell ref="E87:H87"/>
    <mergeCell ref="B88:D88"/>
    <mergeCell ref="E88:H88"/>
    <mergeCell ref="B89:D89"/>
    <mergeCell ref="E89:H89"/>
    <mergeCell ref="C76:D76"/>
    <mergeCell ref="C77:D77"/>
    <mergeCell ref="C78:D78"/>
    <mergeCell ref="C79:D79"/>
    <mergeCell ref="C80:D80"/>
    <mergeCell ref="B81:D81"/>
    <mergeCell ref="C72:D72"/>
    <mergeCell ref="C73:D73"/>
    <mergeCell ref="C74:D74"/>
    <mergeCell ref="C75:D75"/>
    <mergeCell ref="C54:D54"/>
    <mergeCell ref="C55:D55"/>
    <mergeCell ref="C56:D56"/>
    <mergeCell ref="C57:D57"/>
    <mergeCell ref="F45:H45"/>
    <mergeCell ref="B46:H48"/>
    <mergeCell ref="B50:J50"/>
    <mergeCell ref="E33:H33"/>
    <mergeCell ref="B33:D33"/>
    <mergeCell ref="B34:D34"/>
    <mergeCell ref="B35:D35"/>
    <mergeCell ref="E35:H35"/>
    <mergeCell ref="E34:H34"/>
    <mergeCell ref="B51:D51"/>
    <mergeCell ref="E51:H51"/>
    <mergeCell ref="B52:D52"/>
    <mergeCell ref="C40:D40"/>
    <mergeCell ref="C41:D41"/>
    <mergeCell ref="C42:D42"/>
    <mergeCell ref="C43:D43"/>
    <mergeCell ref="E52:H52"/>
    <mergeCell ref="B53:D53"/>
    <mergeCell ref="E53:H53"/>
    <mergeCell ref="C44:D44"/>
    <mergeCell ref="B45:D45"/>
    <mergeCell ref="A1:B1"/>
    <mergeCell ref="C36:D36"/>
    <mergeCell ref="C37:D37"/>
    <mergeCell ref="C38:D38"/>
    <mergeCell ref="C39:D39"/>
    <mergeCell ref="B32:J32"/>
    <mergeCell ref="A22:A23"/>
    <mergeCell ref="F22:F23"/>
    <mergeCell ref="G22:G23"/>
    <mergeCell ref="I22:P22"/>
    <mergeCell ref="B22:E22"/>
    <mergeCell ref="B23:C23"/>
    <mergeCell ref="D23:E23"/>
    <mergeCell ref="H22:H23"/>
  </mergeCells>
  <pageMargins left="0.511811024" right="0.511811024" top="0.78740157499999996" bottom="0.78740157499999996" header="0.31496062000000002" footer="0.31496062000000002"/>
  <pageSetup paperSize="9" scale="98" orientation="portrait" r:id="rId1"/>
  <rowBreaks count="1" manualBreakCount="1">
    <brk id="85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1"/>
  <sheetViews>
    <sheetView view="pageBreakPreview" zoomScale="90" zoomScaleNormal="85" zoomScaleSheetLayoutView="90" workbookViewId="0">
      <selection activeCell="E26" sqref="E26:E34"/>
    </sheetView>
  </sheetViews>
  <sheetFormatPr defaultRowHeight="11.25"/>
  <cols>
    <col min="1" max="1" width="5.85546875" style="15" customWidth="1"/>
    <col min="2" max="2" width="7.7109375" style="15" customWidth="1"/>
    <col min="3" max="3" width="9.140625" style="15" customWidth="1"/>
    <col min="4" max="8" width="9.140625" style="15"/>
    <col min="9" max="9" width="15.5703125" style="21" bestFit="1" customWidth="1"/>
    <col min="10" max="10" width="15.5703125" style="15" bestFit="1" customWidth="1"/>
    <col min="11" max="16" width="9.140625" style="15"/>
    <col min="17" max="17" width="9" style="15" customWidth="1"/>
    <col min="18" max="18" width="15.140625" style="15" bestFit="1" customWidth="1"/>
    <col min="19" max="20" width="9" style="15" customWidth="1"/>
    <col min="21" max="21" width="15.140625" style="15" bestFit="1" customWidth="1"/>
    <col min="22" max="16384" width="9.140625" style="15"/>
  </cols>
  <sheetData>
    <row r="1" spans="1:20" ht="23.25" thickBot="1">
      <c r="A1" s="178" t="s">
        <v>47</v>
      </c>
      <c r="B1" s="179"/>
      <c r="C1" s="87" t="s">
        <v>48</v>
      </c>
      <c r="D1" s="88" t="s">
        <v>49</v>
      </c>
      <c r="E1" s="89" t="s">
        <v>50</v>
      </c>
      <c r="F1" s="14">
        <f>AVERAGE(C2:C7)</f>
        <v>1.5833333333333333</v>
      </c>
    </row>
    <row r="2" spans="1:20">
      <c r="A2" s="82">
        <v>740</v>
      </c>
      <c r="B2" s="83" t="s">
        <v>88</v>
      </c>
      <c r="C2" s="84">
        <v>0.8</v>
      </c>
      <c r="D2" s="85">
        <f>C2-$F$1</f>
        <v>-0.78333333333333321</v>
      </c>
      <c r="E2" s="86">
        <f>D2</f>
        <v>-0.78333333333333321</v>
      </c>
    </row>
    <row r="3" spans="1:20">
      <c r="A3" s="72">
        <v>744</v>
      </c>
      <c r="B3" s="73" t="s">
        <v>88</v>
      </c>
      <c r="C3" s="47">
        <v>1</v>
      </c>
      <c r="D3" s="74">
        <f>C3-$F$1</f>
        <v>-0.58333333333333326</v>
      </c>
      <c r="E3" s="75">
        <f>D3+E2</f>
        <v>-1.3666666666666665</v>
      </c>
    </row>
    <row r="4" spans="1:20">
      <c r="A4" s="72">
        <v>750</v>
      </c>
      <c r="B4" s="73" t="s">
        <v>88</v>
      </c>
      <c r="C4" s="76">
        <v>1.9</v>
      </c>
      <c r="D4" s="74">
        <f>C4-$F$1</f>
        <v>0.31666666666666665</v>
      </c>
      <c r="E4" s="75">
        <f t="shared" ref="E4:E7" si="0">D4+E3</f>
        <v>-1.0499999999999998</v>
      </c>
    </row>
    <row r="5" spans="1:20">
      <c r="A5" s="72">
        <v>754</v>
      </c>
      <c r="B5" s="73" t="s">
        <v>88</v>
      </c>
      <c r="C5" s="76">
        <v>1.8000000000000003</v>
      </c>
      <c r="D5" s="74">
        <f t="shared" ref="D5:D7" si="1">C5-$F$1</f>
        <v>0.21666666666666701</v>
      </c>
      <c r="E5" s="75">
        <f t="shared" si="0"/>
        <v>-0.83333333333333282</v>
      </c>
    </row>
    <row r="6" spans="1:20">
      <c r="A6" s="72">
        <v>760</v>
      </c>
      <c r="B6" s="73" t="s">
        <v>88</v>
      </c>
      <c r="C6" s="76">
        <v>2.2000000000000002</v>
      </c>
      <c r="D6" s="74">
        <f t="shared" si="1"/>
        <v>0.61666666666666692</v>
      </c>
      <c r="E6" s="75">
        <f t="shared" si="0"/>
        <v>-0.2166666666666659</v>
      </c>
    </row>
    <row r="7" spans="1:20" ht="12" thickBot="1">
      <c r="A7" s="77">
        <v>764</v>
      </c>
      <c r="B7" s="78" t="s">
        <v>88</v>
      </c>
      <c r="C7" s="79">
        <v>1.8000000000000003</v>
      </c>
      <c r="D7" s="80">
        <f t="shared" si="1"/>
        <v>0.21666666666666701</v>
      </c>
      <c r="E7" s="81">
        <f t="shared" si="0"/>
        <v>1.1102230246251565E-15</v>
      </c>
    </row>
    <row r="8" spans="1:20">
      <c r="A8" s="35"/>
      <c r="B8" s="108" t="s">
        <v>118</v>
      </c>
      <c r="C8" s="109">
        <f>AVERAGE(C2:C7)</f>
        <v>1.5833333333333333</v>
      </c>
      <c r="D8" s="113"/>
      <c r="E8" s="31"/>
      <c r="H8" s="21"/>
      <c r="I8" s="15"/>
    </row>
    <row r="9" spans="1:20">
      <c r="A9" s="35"/>
      <c r="B9" s="107" t="s">
        <v>119</v>
      </c>
      <c r="C9" s="110">
        <f>STDEV(C2:C7)</f>
        <v>0.55287129303904681</v>
      </c>
      <c r="D9" s="114"/>
      <c r="E9" s="31"/>
      <c r="H9" s="21"/>
      <c r="I9" s="15"/>
    </row>
    <row r="10" spans="1:20" ht="12" thickBot="1">
      <c r="A10" s="35"/>
      <c r="B10" s="111" t="s">
        <v>120</v>
      </c>
      <c r="C10" s="112">
        <f>C8+C9</f>
        <v>2.13620462637238</v>
      </c>
      <c r="D10" s="114"/>
      <c r="E10" s="31"/>
      <c r="H10" s="21"/>
      <c r="I10" s="15"/>
    </row>
    <row r="11" spans="1:20">
      <c r="A11" s="35"/>
      <c r="B11" s="32"/>
      <c r="C11" s="36"/>
      <c r="D11" s="37"/>
      <c r="E11" s="37"/>
      <c r="F11" s="31"/>
    </row>
    <row r="12" spans="1:20" ht="12" thickBot="1">
      <c r="A12" s="35"/>
      <c r="B12" s="32"/>
      <c r="C12" s="36"/>
      <c r="D12" s="37"/>
      <c r="E12" s="37"/>
      <c r="F12" s="31"/>
    </row>
    <row r="13" spans="1:20">
      <c r="A13" s="155" t="s">
        <v>51</v>
      </c>
      <c r="B13" s="157" t="s">
        <v>47</v>
      </c>
      <c r="C13" s="157"/>
      <c r="D13" s="157"/>
      <c r="E13" s="157"/>
      <c r="F13" s="157" t="s">
        <v>52</v>
      </c>
      <c r="G13" s="157" t="s">
        <v>53</v>
      </c>
      <c r="H13" s="161" t="s">
        <v>54</v>
      </c>
      <c r="I13" s="159" t="s">
        <v>55</v>
      </c>
      <c r="J13" s="159"/>
      <c r="K13" s="159"/>
      <c r="L13" s="159"/>
      <c r="M13" s="159"/>
      <c r="N13" s="159"/>
      <c r="O13" s="159"/>
      <c r="P13" s="160"/>
      <c r="Q13" s="33"/>
      <c r="R13" s="32"/>
      <c r="S13" s="33"/>
      <c r="T13" s="32"/>
    </row>
    <row r="14" spans="1:20" ht="12" thickBot="1">
      <c r="A14" s="156"/>
      <c r="B14" s="158" t="s">
        <v>56</v>
      </c>
      <c r="C14" s="158"/>
      <c r="D14" s="158" t="s">
        <v>57</v>
      </c>
      <c r="E14" s="158"/>
      <c r="F14" s="158"/>
      <c r="G14" s="158"/>
      <c r="H14" s="162"/>
      <c r="I14" s="69" t="s">
        <v>58</v>
      </c>
      <c r="J14" s="70" t="s">
        <v>59</v>
      </c>
      <c r="K14" s="70" t="s">
        <v>60</v>
      </c>
      <c r="L14" s="70" t="s">
        <v>61</v>
      </c>
      <c r="M14" s="70" t="s">
        <v>62</v>
      </c>
      <c r="N14" s="70" t="s">
        <v>63</v>
      </c>
      <c r="O14" s="70" t="s">
        <v>64</v>
      </c>
      <c r="P14" s="71" t="s">
        <v>65</v>
      </c>
      <c r="Q14" s="33"/>
      <c r="R14" s="16" t="s">
        <v>89</v>
      </c>
      <c r="S14" s="33"/>
      <c r="T14" s="32"/>
    </row>
    <row r="15" spans="1:20">
      <c r="A15" s="63">
        <v>1</v>
      </c>
      <c r="B15" s="64">
        <v>740</v>
      </c>
      <c r="C15" s="65" t="s">
        <v>88</v>
      </c>
      <c r="D15" s="64">
        <v>744</v>
      </c>
      <c r="E15" s="65" t="s">
        <v>88</v>
      </c>
      <c r="F15" s="66">
        <f>((D15-B15)/2)+1</f>
        <v>3</v>
      </c>
      <c r="G15" s="66">
        <f>F15*20</f>
        <v>60</v>
      </c>
      <c r="H15" s="66">
        <f>I34</f>
        <v>60.000000000000007</v>
      </c>
      <c r="I15" s="67">
        <v>2</v>
      </c>
      <c r="J15" s="67">
        <v>0</v>
      </c>
      <c r="K15" s="67">
        <v>1</v>
      </c>
      <c r="L15" s="67">
        <v>0</v>
      </c>
      <c r="M15" s="67">
        <v>0</v>
      </c>
      <c r="N15" s="67">
        <v>0</v>
      </c>
      <c r="O15" s="67">
        <v>0</v>
      </c>
      <c r="P15" s="68">
        <v>1</v>
      </c>
      <c r="Q15" s="33"/>
      <c r="R15" s="16" t="s">
        <v>112</v>
      </c>
      <c r="S15" s="33"/>
      <c r="T15" s="32"/>
    </row>
    <row r="16" spans="1:20">
      <c r="A16" s="51">
        <v>2</v>
      </c>
      <c r="B16" s="52">
        <v>744</v>
      </c>
      <c r="C16" s="53" t="s">
        <v>88</v>
      </c>
      <c r="D16" s="52">
        <v>760</v>
      </c>
      <c r="E16" s="53" t="s">
        <v>88</v>
      </c>
      <c r="F16" s="54">
        <f t="shared" ref="F16:F18" si="2">((D16-B16)/2)+1</f>
        <v>9</v>
      </c>
      <c r="G16" s="54">
        <f t="shared" ref="G16:G17" si="3">F16*20</f>
        <v>180</v>
      </c>
      <c r="H16" s="54">
        <f>I52</f>
        <v>76.666666666666686</v>
      </c>
      <c r="I16" s="55">
        <v>4</v>
      </c>
      <c r="J16" s="55">
        <v>0</v>
      </c>
      <c r="K16" s="55">
        <v>5</v>
      </c>
      <c r="L16" s="55">
        <v>0</v>
      </c>
      <c r="M16" s="55">
        <v>0</v>
      </c>
      <c r="N16" s="55">
        <v>0</v>
      </c>
      <c r="O16" s="55">
        <v>1</v>
      </c>
      <c r="P16" s="56">
        <v>3</v>
      </c>
      <c r="Q16" s="33"/>
      <c r="R16" s="16" t="s">
        <v>111</v>
      </c>
      <c r="S16" s="33"/>
      <c r="T16" s="32"/>
    </row>
    <row r="17" spans="1:20">
      <c r="A17" s="51">
        <v>3</v>
      </c>
      <c r="B17" s="52">
        <v>760</v>
      </c>
      <c r="C17" s="53" t="s">
        <v>88</v>
      </c>
      <c r="D17" s="52">
        <v>764</v>
      </c>
      <c r="E17" s="53" t="s">
        <v>88</v>
      </c>
      <c r="F17" s="54">
        <f t="shared" si="2"/>
        <v>3</v>
      </c>
      <c r="G17" s="54">
        <f t="shared" si="3"/>
        <v>60</v>
      </c>
      <c r="H17" s="54">
        <f>I70</f>
        <v>133.33333333333334</v>
      </c>
      <c r="I17" s="55">
        <v>2</v>
      </c>
      <c r="J17" s="55">
        <v>0</v>
      </c>
      <c r="K17" s="55">
        <v>3</v>
      </c>
      <c r="L17" s="55">
        <v>0</v>
      </c>
      <c r="M17" s="55">
        <v>0</v>
      </c>
      <c r="N17" s="55">
        <v>0</v>
      </c>
      <c r="O17" s="55">
        <v>0</v>
      </c>
      <c r="P17" s="56">
        <v>2</v>
      </c>
      <c r="Q17" s="33"/>
      <c r="R17" s="16" t="s">
        <v>114</v>
      </c>
      <c r="S17" s="33"/>
      <c r="T17" s="32"/>
    </row>
    <row r="18" spans="1:20" ht="12" thickBot="1">
      <c r="A18" s="57">
        <v>4</v>
      </c>
      <c r="B18" s="58">
        <v>764</v>
      </c>
      <c r="C18" s="59" t="s">
        <v>88</v>
      </c>
      <c r="D18" s="58">
        <v>770</v>
      </c>
      <c r="E18" s="59" t="s">
        <v>88</v>
      </c>
      <c r="F18" s="60">
        <f t="shared" si="2"/>
        <v>4</v>
      </c>
      <c r="G18" s="60">
        <f>F18*20</f>
        <v>80</v>
      </c>
      <c r="H18" s="60">
        <f>I88</f>
        <v>45</v>
      </c>
      <c r="I18" s="61">
        <v>2</v>
      </c>
      <c r="J18" s="61">
        <v>0</v>
      </c>
      <c r="K18" s="61">
        <v>1</v>
      </c>
      <c r="L18" s="61">
        <v>0</v>
      </c>
      <c r="M18" s="61">
        <v>0</v>
      </c>
      <c r="N18" s="61">
        <v>0</v>
      </c>
      <c r="O18" s="61">
        <v>0</v>
      </c>
      <c r="P18" s="62">
        <v>1</v>
      </c>
      <c r="Q18" s="33"/>
      <c r="R18" s="16" t="s">
        <v>113</v>
      </c>
      <c r="S18" s="33"/>
      <c r="T18" s="32"/>
    </row>
    <row r="19" spans="1:20">
      <c r="B19" s="16"/>
      <c r="C19" s="16"/>
      <c r="D19" s="16"/>
      <c r="E19" s="16"/>
      <c r="F19" s="16"/>
      <c r="G19" s="16"/>
      <c r="H19" s="16"/>
      <c r="I19" s="22"/>
      <c r="J19" s="16"/>
      <c r="K19" s="16"/>
      <c r="L19" s="16"/>
      <c r="M19" s="16"/>
      <c r="N19" s="16"/>
      <c r="O19" s="16"/>
    </row>
    <row r="20" spans="1:20" ht="15" customHeight="1" thickBot="1"/>
    <row r="21" spans="1:20" ht="15" customHeight="1">
      <c r="B21" s="152" t="s">
        <v>107</v>
      </c>
      <c r="C21" s="153"/>
      <c r="D21" s="153"/>
      <c r="E21" s="153"/>
      <c r="F21" s="153"/>
      <c r="G21" s="153"/>
      <c r="H21" s="153"/>
      <c r="I21" s="153"/>
      <c r="J21" s="154"/>
      <c r="K21" s="15">
        <v>1</v>
      </c>
    </row>
    <row r="22" spans="1:20">
      <c r="B22" s="173" t="s">
        <v>102</v>
      </c>
      <c r="C22" s="172"/>
      <c r="D22" s="172"/>
      <c r="E22" s="172" t="s">
        <v>105</v>
      </c>
      <c r="F22" s="172"/>
      <c r="G22" s="172"/>
      <c r="H22" s="172"/>
      <c r="I22" s="23" t="s">
        <v>110</v>
      </c>
      <c r="J22" s="5" t="s">
        <v>2</v>
      </c>
    </row>
    <row r="23" spans="1:20">
      <c r="B23" s="173" t="s">
        <v>103</v>
      </c>
      <c r="C23" s="172"/>
      <c r="D23" s="172"/>
      <c r="E23" s="174" t="s">
        <v>46</v>
      </c>
      <c r="F23" s="174"/>
      <c r="G23" s="174"/>
      <c r="H23" s="174"/>
      <c r="I23" s="24" t="s">
        <v>66</v>
      </c>
      <c r="J23" s="6" t="s">
        <v>66</v>
      </c>
    </row>
    <row r="24" spans="1:20">
      <c r="B24" s="173" t="s">
        <v>104</v>
      </c>
      <c r="C24" s="172"/>
      <c r="D24" s="172"/>
      <c r="E24" s="172" t="s">
        <v>106</v>
      </c>
      <c r="F24" s="172"/>
      <c r="G24" s="172"/>
      <c r="H24" s="172"/>
      <c r="I24" s="24" t="s">
        <v>93</v>
      </c>
      <c r="J24" s="30" t="s">
        <v>96</v>
      </c>
    </row>
    <row r="25" spans="1:20" ht="22.5">
      <c r="B25" s="8" t="s">
        <v>67</v>
      </c>
      <c r="C25" s="150" t="s">
        <v>68</v>
      </c>
      <c r="D25" s="150"/>
      <c r="E25" s="29" t="s">
        <v>69</v>
      </c>
      <c r="F25" s="29" t="s">
        <v>70</v>
      </c>
      <c r="G25" s="29" t="s">
        <v>71</v>
      </c>
      <c r="H25" s="26" t="s">
        <v>72</v>
      </c>
      <c r="I25" s="24" t="s">
        <v>73</v>
      </c>
      <c r="J25" s="7" t="s">
        <v>74</v>
      </c>
    </row>
    <row r="26" spans="1:20">
      <c r="B26" s="28">
        <v>1</v>
      </c>
      <c r="C26" s="151" t="s">
        <v>75</v>
      </c>
      <c r="D26" s="151"/>
      <c r="E26" s="17">
        <f>I15</f>
        <v>2</v>
      </c>
      <c r="F26" s="27">
        <f>E26</f>
        <v>2</v>
      </c>
      <c r="G26" s="9">
        <f>(F26*100)/$E$34</f>
        <v>66.666666666666671</v>
      </c>
      <c r="H26" s="27">
        <v>0.2</v>
      </c>
      <c r="I26" s="23">
        <f t="shared" ref="I26:I33" si="4">H26*G26</f>
        <v>13.333333333333336</v>
      </c>
      <c r="J26" s="10"/>
      <c r="K26" s="16"/>
    </row>
    <row r="27" spans="1:20">
      <c r="B27" s="28">
        <f t="shared" ref="B27:B33" si="5">B26+1</f>
        <v>2</v>
      </c>
      <c r="C27" s="151" t="s">
        <v>76</v>
      </c>
      <c r="D27" s="151"/>
      <c r="E27" s="17">
        <f>J15</f>
        <v>0</v>
      </c>
      <c r="F27" s="27">
        <f>E27</f>
        <v>0</v>
      </c>
      <c r="G27" s="9">
        <f t="shared" ref="G27:G28" si="6">(F27*100)/$E$34</f>
        <v>0</v>
      </c>
      <c r="H27" s="27">
        <v>0.5</v>
      </c>
      <c r="I27" s="23">
        <f t="shared" si="4"/>
        <v>0</v>
      </c>
      <c r="J27" s="10"/>
      <c r="K27" s="16"/>
    </row>
    <row r="28" spans="1:20">
      <c r="B28" s="28">
        <f t="shared" si="5"/>
        <v>3</v>
      </c>
      <c r="C28" s="151" t="s">
        <v>77</v>
      </c>
      <c r="D28" s="151"/>
      <c r="E28" s="17">
        <f>K15</f>
        <v>1</v>
      </c>
      <c r="F28" s="27">
        <f>E28</f>
        <v>1</v>
      </c>
      <c r="G28" s="9">
        <f t="shared" si="6"/>
        <v>33.333333333333336</v>
      </c>
      <c r="H28" s="27">
        <v>0.8</v>
      </c>
      <c r="I28" s="23">
        <f t="shared" si="4"/>
        <v>26.666666666666671</v>
      </c>
      <c r="J28" s="10"/>
      <c r="K28" s="16"/>
    </row>
    <row r="29" spans="1:20">
      <c r="B29" s="28">
        <f t="shared" si="5"/>
        <v>4</v>
      </c>
      <c r="C29" s="151" t="s">
        <v>78</v>
      </c>
      <c r="D29" s="151"/>
      <c r="E29" s="17">
        <f>L15</f>
        <v>0</v>
      </c>
      <c r="F29" s="11"/>
      <c r="G29" s="9">
        <f>(E29*100)/$E$34</f>
        <v>0</v>
      </c>
      <c r="H29" s="27">
        <v>0.9</v>
      </c>
      <c r="I29" s="23">
        <f t="shared" si="4"/>
        <v>0</v>
      </c>
      <c r="J29" s="10"/>
      <c r="K29" s="16"/>
    </row>
    <row r="30" spans="1:20">
      <c r="B30" s="28">
        <f t="shared" si="5"/>
        <v>5</v>
      </c>
      <c r="C30" s="151" t="s">
        <v>79</v>
      </c>
      <c r="D30" s="151"/>
      <c r="E30" s="17">
        <f>M15</f>
        <v>0</v>
      </c>
      <c r="F30" s="11"/>
      <c r="G30" s="9">
        <f>(E30*100)/$E$34</f>
        <v>0</v>
      </c>
      <c r="H30" s="27">
        <v>1</v>
      </c>
      <c r="I30" s="23">
        <f t="shared" si="4"/>
        <v>0</v>
      </c>
      <c r="J30" s="10"/>
      <c r="K30" s="16"/>
    </row>
    <row r="31" spans="1:20">
      <c r="B31" s="28">
        <f t="shared" si="5"/>
        <v>6</v>
      </c>
      <c r="C31" s="151" t="s">
        <v>63</v>
      </c>
      <c r="D31" s="151"/>
      <c r="E31" s="17">
        <f>N15</f>
        <v>0</v>
      </c>
      <c r="F31" s="11"/>
      <c r="G31" s="9">
        <f t="shared" ref="G31:G33" si="7">(E31*100)/$E$34</f>
        <v>0</v>
      </c>
      <c r="H31" s="27">
        <v>0.5</v>
      </c>
      <c r="I31" s="23">
        <f t="shared" si="4"/>
        <v>0</v>
      </c>
      <c r="J31" s="10"/>
      <c r="K31" s="16"/>
    </row>
    <row r="32" spans="1:20">
      <c r="B32" s="28">
        <f t="shared" si="5"/>
        <v>7</v>
      </c>
      <c r="C32" s="151" t="s">
        <v>64</v>
      </c>
      <c r="D32" s="151"/>
      <c r="E32" s="17">
        <f>O15</f>
        <v>0</v>
      </c>
      <c r="F32" s="11"/>
      <c r="G32" s="9">
        <f t="shared" si="7"/>
        <v>0</v>
      </c>
      <c r="H32" s="27">
        <v>0.3</v>
      </c>
      <c r="I32" s="23">
        <f t="shared" si="4"/>
        <v>0</v>
      </c>
      <c r="J32" s="10"/>
      <c r="K32" s="16"/>
    </row>
    <row r="33" spans="2:11">
      <c r="B33" s="28">
        <f t="shared" si="5"/>
        <v>8</v>
      </c>
      <c r="C33" s="151" t="s">
        <v>65</v>
      </c>
      <c r="D33" s="151"/>
      <c r="E33" s="38">
        <f>P15</f>
        <v>1</v>
      </c>
      <c r="F33" s="11"/>
      <c r="G33" s="9">
        <f t="shared" si="7"/>
        <v>33.333333333333336</v>
      </c>
      <c r="H33" s="27">
        <v>0.6</v>
      </c>
      <c r="I33" s="23">
        <f t="shared" si="4"/>
        <v>20</v>
      </c>
      <c r="J33" s="10"/>
      <c r="K33" s="16"/>
    </row>
    <row r="34" spans="2:11">
      <c r="B34" s="146" t="s">
        <v>80</v>
      </c>
      <c r="C34" s="147"/>
      <c r="D34" s="147"/>
      <c r="E34" s="33">
        <f>F15</f>
        <v>3</v>
      </c>
      <c r="F34" s="147" t="s">
        <v>81</v>
      </c>
      <c r="G34" s="147"/>
      <c r="H34" s="147"/>
      <c r="I34" s="23">
        <f>SUM(I26:I33)</f>
        <v>60.000000000000007</v>
      </c>
      <c r="J34" s="5" t="s">
        <v>82</v>
      </c>
      <c r="K34" s="16"/>
    </row>
    <row r="35" spans="2:11">
      <c r="B35" s="163" t="s">
        <v>108</v>
      </c>
      <c r="C35" s="164"/>
      <c r="D35" s="164"/>
      <c r="E35" s="164"/>
      <c r="F35" s="164"/>
      <c r="G35" s="164"/>
      <c r="H35" s="165"/>
      <c r="I35" s="23" t="s">
        <v>83</v>
      </c>
      <c r="J35" s="5"/>
      <c r="K35" s="16"/>
    </row>
    <row r="36" spans="2:11">
      <c r="B36" s="166"/>
      <c r="C36" s="167"/>
      <c r="D36" s="167"/>
      <c r="E36" s="167"/>
      <c r="F36" s="167"/>
      <c r="G36" s="167"/>
      <c r="H36" s="168"/>
      <c r="I36" s="23" t="s">
        <v>84</v>
      </c>
      <c r="J36" s="5"/>
      <c r="K36" s="16"/>
    </row>
    <row r="37" spans="2:11" ht="12" thickBot="1">
      <c r="B37" s="169"/>
      <c r="C37" s="170"/>
      <c r="D37" s="170"/>
      <c r="E37" s="170"/>
      <c r="F37" s="170"/>
      <c r="G37" s="170"/>
      <c r="H37" s="171"/>
      <c r="I37" s="25" t="s">
        <v>85</v>
      </c>
      <c r="J37" s="12"/>
      <c r="K37" s="16"/>
    </row>
    <row r="38" spans="2:11" ht="12" thickBot="1">
      <c r="K38" s="16"/>
    </row>
    <row r="39" spans="2:11">
      <c r="B39" s="152" t="s">
        <v>107</v>
      </c>
      <c r="C39" s="153"/>
      <c r="D39" s="153"/>
      <c r="E39" s="153"/>
      <c r="F39" s="153"/>
      <c r="G39" s="153"/>
      <c r="H39" s="153"/>
      <c r="I39" s="153"/>
      <c r="J39" s="154"/>
      <c r="K39" s="16">
        <v>2</v>
      </c>
    </row>
    <row r="40" spans="2:11">
      <c r="B40" s="173" t="s">
        <v>102</v>
      </c>
      <c r="C40" s="172"/>
      <c r="D40" s="172"/>
      <c r="E40" s="172" t="s">
        <v>105</v>
      </c>
      <c r="F40" s="172"/>
      <c r="G40" s="172"/>
      <c r="H40" s="172"/>
      <c r="I40" s="23" t="s">
        <v>110</v>
      </c>
      <c r="J40" s="5" t="s">
        <v>2</v>
      </c>
      <c r="K40" s="16"/>
    </row>
    <row r="41" spans="2:11">
      <c r="B41" s="173" t="s">
        <v>103</v>
      </c>
      <c r="C41" s="172"/>
      <c r="D41" s="172"/>
      <c r="E41" s="174" t="s">
        <v>46</v>
      </c>
      <c r="F41" s="174"/>
      <c r="G41" s="174"/>
      <c r="H41" s="174"/>
      <c r="I41" s="24" t="s">
        <v>66</v>
      </c>
      <c r="J41" s="6" t="s">
        <v>66</v>
      </c>
      <c r="K41" s="16"/>
    </row>
    <row r="42" spans="2:11">
      <c r="B42" s="173" t="s">
        <v>104</v>
      </c>
      <c r="C42" s="172"/>
      <c r="D42" s="172"/>
      <c r="E42" s="172" t="s">
        <v>106</v>
      </c>
      <c r="F42" s="172"/>
      <c r="G42" s="172"/>
      <c r="H42" s="172"/>
      <c r="I42" s="24" t="s">
        <v>96</v>
      </c>
      <c r="J42" s="30" t="s">
        <v>97</v>
      </c>
      <c r="K42" s="16"/>
    </row>
    <row r="43" spans="2:11" ht="22.5">
      <c r="B43" s="8" t="s">
        <v>67</v>
      </c>
      <c r="C43" s="150" t="s">
        <v>68</v>
      </c>
      <c r="D43" s="150"/>
      <c r="E43" s="29" t="s">
        <v>69</v>
      </c>
      <c r="F43" s="29" t="s">
        <v>70</v>
      </c>
      <c r="G43" s="29" t="s">
        <v>71</v>
      </c>
      <c r="H43" s="26" t="s">
        <v>72</v>
      </c>
      <c r="I43" s="24" t="s">
        <v>73</v>
      </c>
      <c r="J43" s="7" t="s">
        <v>74</v>
      </c>
      <c r="K43" s="16"/>
    </row>
    <row r="44" spans="2:11">
      <c r="B44" s="28">
        <v>1</v>
      </c>
      <c r="C44" s="151" t="s">
        <v>75</v>
      </c>
      <c r="D44" s="151"/>
      <c r="E44" s="17">
        <f>I16</f>
        <v>4</v>
      </c>
      <c r="F44" s="27">
        <f>E44</f>
        <v>4</v>
      </c>
      <c r="G44" s="9">
        <f>(F44*100)/$E$52</f>
        <v>44.444444444444443</v>
      </c>
      <c r="H44" s="27">
        <v>0.2</v>
      </c>
      <c r="I44" s="23">
        <f t="shared" ref="I44:I51" si="8">H44*G44</f>
        <v>8.8888888888888893</v>
      </c>
      <c r="J44" s="10"/>
      <c r="K44" s="16"/>
    </row>
    <row r="45" spans="2:11">
      <c r="B45" s="28">
        <f t="shared" ref="B45:B51" si="9">B44+1</f>
        <v>2</v>
      </c>
      <c r="C45" s="151" t="s">
        <v>76</v>
      </c>
      <c r="D45" s="151"/>
      <c r="E45" s="17">
        <f>J16</f>
        <v>0</v>
      </c>
      <c r="F45" s="27">
        <f>E45</f>
        <v>0</v>
      </c>
      <c r="G45" s="9">
        <f t="shared" ref="G45:G46" si="10">(F45*100)/$E$52</f>
        <v>0</v>
      </c>
      <c r="H45" s="27">
        <v>0.5</v>
      </c>
      <c r="I45" s="23">
        <f t="shared" si="8"/>
        <v>0</v>
      </c>
      <c r="J45" s="10"/>
      <c r="K45" s="16"/>
    </row>
    <row r="46" spans="2:11">
      <c r="B46" s="28">
        <f t="shared" si="9"/>
        <v>3</v>
      </c>
      <c r="C46" s="151" t="s">
        <v>77</v>
      </c>
      <c r="D46" s="151"/>
      <c r="E46" s="17">
        <f>K16</f>
        <v>5</v>
      </c>
      <c r="F46" s="27">
        <f>E46</f>
        <v>5</v>
      </c>
      <c r="G46" s="9">
        <f t="shared" si="10"/>
        <v>55.555555555555557</v>
      </c>
      <c r="H46" s="27">
        <v>0.8</v>
      </c>
      <c r="I46" s="23">
        <f t="shared" si="8"/>
        <v>44.44444444444445</v>
      </c>
      <c r="J46" s="10"/>
      <c r="K46" s="16"/>
    </row>
    <row r="47" spans="2:11">
      <c r="B47" s="28">
        <f t="shared" si="9"/>
        <v>4</v>
      </c>
      <c r="C47" s="151" t="s">
        <v>78</v>
      </c>
      <c r="D47" s="151"/>
      <c r="E47" s="17">
        <f>L16</f>
        <v>0</v>
      </c>
      <c r="F47" s="11"/>
      <c r="G47" s="9">
        <f>(E47*100)/$E$52</f>
        <v>0</v>
      </c>
      <c r="H47" s="27">
        <v>0.9</v>
      </c>
      <c r="I47" s="23">
        <f t="shared" si="8"/>
        <v>0</v>
      </c>
      <c r="J47" s="10"/>
      <c r="K47" s="16"/>
    </row>
    <row r="48" spans="2:11">
      <c r="B48" s="28">
        <f t="shared" si="9"/>
        <v>5</v>
      </c>
      <c r="C48" s="151" t="s">
        <v>79</v>
      </c>
      <c r="D48" s="151"/>
      <c r="E48" s="17">
        <f>M16</f>
        <v>0</v>
      </c>
      <c r="F48" s="11"/>
      <c r="G48" s="9">
        <f t="shared" ref="G48:G51" si="11">(E48*100)/$E$52</f>
        <v>0</v>
      </c>
      <c r="H48" s="27">
        <v>1</v>
      </c>
      <c r="I48" s="23">
        <f t="shared" si="8"/>
        <v>0</v>
      </c>
      <c r="J48" s="10"/>
      <c r="K48" s="16"/>
    </row>
    <row r="49" spans="2:11">
      <c r="B49" s="28">
        <f t="shared" si="9"/>
        <v>6</v>
      </c>
      <c r="C49" s="151" t="s">
        <v>63</v>
      </c>
      <c r="D49" s="151"/>
      <c r="E49" s="17">
        <f>N16</f>
        <v>0</v>
      </c>
      <c r="F49" s="11"/>
      <c r="G49" s="9">
        <f t="shared" si="11"/>
        <v>0</v>
      </c>
      <c r="H49" s="27">
        <v>0.5</v>
      </c>
      <c r="I49" s="23">
        <f t="shared" si="8"/>
        <v>0</v>
      </c>
      <c r="J49" s="10"/>
    </row>
    <row r="50" spans="2:11">
      <c r="B50" s="28">
        <f t="shared" si="9"/>
        <v>7</v>
      </c>
      <c r="C50" s="151" t="s">
        <v>64</v>
      </c>
      <c r="D50" s="151"/>
      <c r="E50" s="17">
        <f>O16</f>
        <v>1</v>
      </c>
      <c r="F50" s="11"/>
      <c r="G50" s="9">
        <f t="shared" si="11"/>
        <v>11.111111111111111</v>
      </c>
      <c r="H50" s="27">
        <v>0.3</v>
      </c>
      <c r="I50" s="23">
        <f t="shared" si="8"/>
        <v>3.333333333333333</v>
      </c>
      <c r="J50" s="10"/>
    </row>
    <row r="51" spans="2:11">
      <c r="B51" s="28">
        <f t="shared" si="9"/>
        <v>8</v>
      </c>
      <c r="C51" s="151" t="s">
        <v>65</v>
      </c>
      <c r="D51" s="151"/>
      <c r="E51" s="38">
        <f>P16</f>
        <v>3</v>
      </c>
      <c r="F51" s="11"/>
      <c r="G51" s="9">
        <f t="shared" si="11"/>
        <v>33.333333333333336</v>
      </c>
      <c r="H51" s="27">
        <v>0.6</v>
      </c>
      <c r="I51" s="23">
        <f t="shared" si="8"/>
        <v>20</v>
      </c>
      <c r="J51" s="10"/>
    </row>
    <row r="52" spans="2:11">
      <c r="B52" s="146" t="s">
        <v>80</v>
      </c>
      <c r="C52" s="147"/>
      <c r="D52" s="147"/>
      <c r="E52" s="33">
        <f>F16</f>
        <v>9</v>
      </c>
      <c r="F52" s="147" t="s">
        <v>81</v>
      </c>
      <c r="G52" s="147"/>
      <c r="H52" s="147"/>
      <c r="I52" s="23">
        <f>SUM(I44:I51)</f>
        <v>76.666666666666686</v>
      </c>
      <c r="J52" s="5" t="s">
        <v>82</v>
      </c>
    </row>
    <row r="53" spans="2:11">
      <c r="B53" s="163" t="s">
        <v>108</v>
      </c>
      <c r="C53" s="164"/>
      <c r="D53" s="164"/>
      <c r="E53" s="164"/>
      <c r="F53" s="164"/>
      <c r="G53" s="164"/>
      <c r="H53" s="165"/>
      <c r="I53" s="23" t="s">
        <v>83</v>
      </c>
      <c r="J53" s="5"/>
    </row>
    <row r="54" spans="2:11">
      <c r="B54" s="166"/>
      <c r="C54" s="167"/>
      <c r="D54" s="167"/>
      <c r="E54" s="167"/>
      <c r="F54" s="167"/>
      <c r="G54" s="167"/>
      <c r="H54" s="168"/>
      <c r="I54" s="23" t="s">
        <v>84</v>
      </c>
      <c r="J54" s="5"/>
    </row>
    <row r="55" spans="2:11" ht="12" thickBot="1">
      <c r="B55" s="169"/>
      <c r="C55" s="170"/>
      <c r="D55" s="170"/>
      <c r="E55" s="170"/>
      <c r="F55" s="170"/>
      <c r="G55" s="170"/>
      <c r="H55" s="171"/>
      <c r="I55" s="25" t="s">
        <v>85</v>
      </c>
      <c r="J55" s="12"/>
    </row>
    <row r="56" spans="2:11" ht="12" thickBot="1"/>
    <row r="57" spans="2:11">
      <c r="B57" s="152" t="s">
        <v>107</v>
      </c>
      <c r="C57" s="153"/>
      <c r="D57" s="153"/>
      <c r="E57" s="153"/>
      <c r="F57" s="153"/>
      <c r="G57" s="153"/>
      <c r="H57" s="153"/>
      <c r="I57" s="153"/>
      <c r="J57" s="154"/>
      <c r="K57" s="15">
        <v>3</v>
      </c>
    </row>
    <row r="58" spans="2:11">
      <c r="B58" s="173" t="s">
        <v>102</v>
      </c>
      <c r="C58" s="172"/>
      <c r="D58" s="172"/>
      <c r="E58" s="172" t="s">
        <v>105</v>
      </c>
      <c r="F58" s="172"/>
      <c r="G58" s="172"/>
      <c r="H58" s="172"/>
      <c r="I58" s="23" t="s">
        <v>110</v>
      </c>
      <c r="J58" s="5" t="s">
        <v>2</v>
      </c>
    </row>
    <row r="59" spans="2:11">
      <c r="B59" s="173" t="s">
        <v>103</v>
      </c>
      <c r="C59" s="172"/>
      <c r="D59" s="172"/>
      <c r="E59" s="174" t="s">
        <v>46</v>
      </c>
      <c r="F59" s="174"/>
      <c r="G59" s="174"/>
      <c r="H59" s="174"/>
      <c r="I59" s="24" t="s">
        <v>66</v>
      </c>
      <c r="J59" s="6" t="s">
        <v>66</v>
      </c>
    </row>
    <row r="60" spans="2:11">
      <c r="B60" s="173" t="s">
        <v>104</v>
      </c>
      <c r="C60" s="172"/>
      <c r="D60" s="172"/>
      <c r="E60" s="172" t="s">
        <v>106</v>
      </c>
      <c r="F60" s="172"/>
      <c r="G60" s="172"/>
      <c r="H60" s="172"/>
      <c r="I60" s="24" t="s">
        <v>97</v>
      </c>
      <c r="J60" s="30" t="s">
        <v>94</v>
      </c>
    </row>
    <row r="61" spans="2:11" ht="22.5">
      <c r="B61" s="8" t="s">
        <v>67</v>
      </c>
      <c r="C61" s="150" t="s">
        <v>68</v>
      </c>
      <c r="D61" s="150"/>
      <c r="E61" s="29" t="s">
        <v>69</v>
      </c>
      <c r="F61" s="29" t="s">
        <v>70</v>
      </c>
      <c r="G61" s="29" t="s">
        <v>71</v>
      </c>
      <c r="H61" s="26" t="s">
        <v>72</v>
      </c>
      <c r="I61" s="24" t="s">
        <v>73</v>
      </c>
      <c r="J61" s="7" t="s">
        <v>74</v>
      </c>
    </row>
    <row r="62" spans="2:11">
      <c r="B62" s="28">
        <v>1</v>
      </c>
      <c r="C62" s="151" t="s">
        <v>75</v>
      </c>
      <c r="D62" s="151"/>
      <c r="E62" s="17">
        <f>I17</f>
        <v>2</v>
      </c>
      <c r="F62" s="27">
        <f>E62</f>
        <v>2</v>
      </c>
      <c r="G62" s="9">
        <f>(F62*100)/$E$70</f>
        <v>66.666666666666671</v>
      </c>
      <c r="H62" s="27">
        <v>0.2</v>
      </c>
      <c r="I62" s="23">
        <f t="shared" ref="I62:I69" si="12">H62*G62</f>
        <v>13.333333333333336</v>
      </c>
      <c r="J62" s="10"/>
    </row>
    <row r="63" spans="2:11">
      <c r="B63" s="28">
        <f t="shared" ref="B63:B69" si="13">B62+1</f>
        <v>2</v>
      </c>
      <c r="C63" s="151" t="s">
        <v>76</v>
      </c>
      <c r="D63" s="151"/>
      <c r="E63" s="17">
        <f>J17</f>
        <v>0</v>
      </c>
      <c r="F63" s="27">
        <f>E63</f>
        <v>0</v>
      </c>
      <c r="G63" s="9">
        <f t="shared" ref="G63:G64" si="14">(F63*100)/$E$70</f>
        <v>0</v>
      </c>
      <c r="H63" s="27">
        <v>0.5</v>
      </c>
      <c r="I63" s="23">
        <f t="shared" si="12"/>
        <v>0</v>
      </c>
      <c r="J63" s="10"/>
    </row>
    <row r="64" spans="2:11">
      <c r="B64" s="28">
        <f t="shared" si="13"/>
        <v>3</v>
      </c>
      <c r="C64" s="151" t="s">
        <v>77</v>
      </c>
      <c r="D64" s="151"/>
      <c r="E64" s="17">
        <f>K17</f>
        <v>3</v>
      </c>
      <c r="F64" s="27">
        <f>E64</f>
        <v>3</v>
      </c>
      <c r="G64" s="9">
        <f t="shared" si="14"/>
        <v>100</v>
      </c>
      <c r="H64" s="27">
        <v>0.8</v>
      </c>
      <c r="I64" s="23">
        <f t="shared" si="12"/>
        <v>80</v>
      </c>
      <c r="J64" s="10"/>
      <c r="K64" s="16"/>
    </row>
    <row r="65" spans="2:11">
      <c r="B65" s="28">
        <f t="shared" si="13"/>
        <v>4</v>
      </c>
      <c r="C65" s="151" t="s">
        <v>78</v>
      </c>
      <c r="D65" s="151"/>
      <c r="E65" s="17">
        <f>L17</f>
        <v>0</v>
      </c>
      <c r="F65" s="11"/>
      <c r="G65" s="9">
        <f>(E65*100)/$E$70</f>
        <v>0</v>
      </c>
      <c r="H65" s="27">
        <v>0.9</v>
      </c>
      <c r="I65" s="23">
        <f t="shared" si="12"/>
        <v>0</v>
      </c>
      <c r="J65" s="10"/>
      <c r="K65" s="16"/>
    </row>
    <row r="66" spans="2:11">
      <c r="B66" s="28">
        <f t="shared" si="13"/>
        <v>5</v>
      </c>
      <c r="C66" s="151" t="s">
        <v>79</v>
      </c>
      <c r="D66" s="151"/>
      <c r="E66" s="17">
        <f>M17</f>
        <v>0</v>
      </c>
      <c r="F66" s="11"/>
      <c r="G66" s="9">
        <f t="shared" ref="G66:G69" si="15">(E66*100)/$E$70</f>
        <v>0</v>
      </c>
      <c r="H66" s="27">
        <v>1</v>
      </c>
      <c r="I66" s="23">
        <f t="shared" si="12"/>
        <v>0</v>
      </c>
      <c r="J66" s="10"/>
      <c r="K66" s="16"/>
    </row>
    <row r="67" spans="2:11">
      <c r="B67" s="28">
        <f t="shared" si="13"/>
        <v>6</v>
      </c>
      <c r="C67" s="151" t="s">
        <v>63</v>
      </c>
      <c r="D67" s="151"/>
      <c r="E67" s="17">
        <f>N17</f>
        <v>0</v>
      </c>
      <c r="F67" s="11"/>
      <c r="G67" s="9">
        <f t="shared" si="15"/>
        <v>0</v>
      </c>
      <c r="H67" s="27">
        <v>0.5</v>
      </c>
      <c r="I67" s="23">
        <f t="shared" si="12"/>
        <v>0</v>
      </c>
      <c r="J67" s="10"/>
      <c r="K67" s="16"/>
    </row>
    <row r="68" spans="2:11">
      <c r="B68" s="28">
        <f t="shared" si="13"/>
        <v>7</v>
      </c>
      <c r="C68" s="151" t="s">
        <v>64</v>
      </c>
      <c r="D68" s="151"/>
      <c r="E68" s="17">
        <f>O17</f>
        <v>0</v>
      </c>
      <c r="F68" s="11"/>
      <c r="G68" s="9">
        <f t="shared" si="15"/>
        <v>0</v>
      </c>
      <c r="H68" s="27">
        <v>0.3</v>
      </c>
      <c r="I68" s="23">
        <f t="shared" si="12"/>
        <v>0</v>
      </c>
      <c r="J68" s="10"/>
      <c r="K68" s="16"/>
    </row>
    <row r="69" spans="2:11">
      <c r="B69" s="28">
        <f t="shared" si="13"/>
        <v>8</v>
      </c>
      <c r="C69" s="151" t="s">
        <v>65</v>
      </c>
      <c r="D69" s="151"/>
      <c r="E69" s="38">
        <f>P17</f>
        <v>2</v>
      </c>
      <c r="F69" s="11"/>
      <c r="G69" s="9">
        <f t="shared" si="15"/>
        <v>66.666666666666671</v>
      </c>
      <c r="H69" s="27">
        <v>0.6</v>
      </c>
      <c r="I69" s="23">
        <f t="shared" si="12"/>
        <v>40</v>
      </c>
      <c r="J69" s="10"/>
      <c r="K69" s="16"/>
    </row>
    <row r="70" spans="2:11">
      <c r="B70" s="146" t="s">
        <v>80</v>
      </c>
      <c r="C70" s="147"/>
      <c r="D70" s="147"/>
      <c r="E70" s="33">
        <f>F17</f>
        <v>3</v>
      </c>
      <c r="F70" s="147" t="s">
        <v>81</v>
      </c>
      <c r="G70" s="147"/>
      <c r="H70" s="147"/>
      <c r="I70" s="23">
        <f>SUM(I62:I69)</f>
        <v>133.33333333333334</v>
      </c>
      <c r="J70" s="5" t="s">
        <v>82</v>
      </c>
      <c r="K70" s="16"/>
    </row>
    <row r="71" spans="2:11">
      <c r="B71" s="163" t="s">
        <v>108</v>
      </c>
      <c r="C71" s="164"/>
      <c r="D71" s="164"/>
      <c r="E71" s="164"/>
      <c r="F71" s="164"/>
      <c r="G71" s="164"/>
      <c r="H71" s="165"/>
      <c r="I71" s="23" t="s">
        <v>83</v>
      </c>
      <c r="J71" s="5"/>
      <c r="K71" s="16"/>
    </row>
    <row r="72" spans="2:11">
      <c r="B72" s="166"/>
      <c r="C72" s="167"/>
      <c r="D72" s="167"/>
      <c r="E72" s="167"/>
      <c r="F72" s="167"/>
      <c r="G72" s="167"/>
      <c r="H72" s="168"/>
      <c r="I72" s="23" t="s">
        <v>84</v>
      </c>
      <c r="J72" s="5"/>
      <c r="K72" s="16"/>
    </row>
    <row r="73" spans="2:11" ht="12" thickBot="1">
      <c r="B73" s="169"/>
      <c r="C73" s="170"/>
      <c r="D73" s="170"/>
      <c r="E73" s="170"/>
      <c r="F73" s="170"/>
      <c r="G73" s="170"/>
      <c r="H73" s="171"/>
      <c r="I73" s="25" t="s">
        <v>85</v>
      </c>
      <c r="J73" s="12"/>
      <c r="K73" s="16"/>
    </row>
    <row r="74" spans="2:11" ht="12" thickBot="1">
      <c r="K74" s="16"/>
    </row>
    <row r="75" spans="2:11">
      <c r="B75" s="152" t="s">
        <v>107</v>
      </c>
      <c r="C75" s="153"/>
      <c r="D75" s="153"/>
      <c r="E75" s="153"/>
      <c r="F75" s="153"/>
      <c r="G75" s="153"/>
      <c r="H75" s="153"/>
      <c r="I75" s="153"/>
      <c r="J75" s="154"/>
      <c r="K75" s="16">
        <v>4</v>
      </c>
    </row>
    <row r="76" spans="2:11">
      <c r="B76" s="173" t="s">
        <v>102</v>
      </c>
      <c r="C76" s="172"/>
      <c r="D76" s="172"/>
      <c r="E76" s="172" t="s">
        <v>105</v>
      </c>
      <c r="F76" s="172"/>
      <c r="G76" s="172"/>
      <c r="H76" s="172"/>
      <c r="I76" s="23" t="s">
        <v>110</v>
      </c>
      <c r="J76" s="5" t="s">
        <v>2</v>
      </c>
      <c r="K76" s="16"/>
    </row>
    <row r="77" spans="2:11">
      <c r="B77" s="173" t="s">
        <v>103</v>
      </c>
      <c r="C77" s="172"/>
      <c r="D77" s="172"/>
      <c r="E77" s="174" t="s">
        <v>46</v>
      </c>
      <c r="F77" s="174"/>
      <c r="G77" s="174"/>
      <c r="H77" s="174"/>
      <c r="I77" s="24" t="s">
        <v>66</v>
      </c>
      <c r="J77" s="6" t="s">
        <v>66</v>
      </c>
      <c r="K77" s="16"/>
    </row>
    <row r="78" spans="2:11">
      <c r="B78" s="173" t="s">
        <v>104</v>
      </c>
      <c r="C78" s="172"/>
      <c r="D78" s="172"/>
      <c r="E78" s="172" t="s">
        <v>106</v>
      </c>
      <c r="F78" s="172"/>
      <c r="G78" s="172"/>
      <c r="H78" s="172"/>
      <c r="I78" s="24" t="s">
        <v>94</v>
      </c>
      <c r="J78" s="30" t="s">
        <v>95</v>
      </c>
      <c r="K78" s="16"/>
    </row>
    <row r="79" spans="2:11" ht="22.5">
      <c r="B79" s="8" t="s">
        <v>67</v>
      </c>
      <c r="C79" s="150" t="s">
        <v>68</v>
      </c>
      <c r="D79" s="150"/>
      <c r="E79" s="29" t="s">
        <v>69</v>
      </c>
      <c r="F79" s="29" t="s">
        <v>70</v>
      </c>
      <c r="G79" s="29" t="s">
        <v>71</v>
      </c>
      <c r="H79" s="26" t="s">
        <v>72</v>
      </c>
      <c r="I79" s="24" t="s">
        <v>73</v>
      </c>
      <c r="J79" s="7" t="s">
        <v>74</v>
      </c>
      <c r="K79" s="16"/>
    </row>
    <row r="80" spans="2:11">
      <c r="B80" s="28">
        <v>1</v>
      </c>
      <c r="C80" s="151" t="s">
        <v>75</v>
      </c>
      <c r="D80" s="151"/>
      <c r="E80" s="17">
        <f>I18</f>
        <v>2</v>
      </c>
      <c r="F80" s="27">
        <f>E80</f>
        <v>2</v>
      </c>
      <c r="G80" s="9">
        <f>(F80*100)/$E$88</f>
        <v>50</v>
      </c>
      <c r="H80" s="27">
        <v>0.2</v>
      </c>
      <c r="I80" s="23">
        <f t="shared" ref="I80:I87" si="16">H80*G80</f>
        <v>10</v>
      </c>
      <c r="J80" s="10"/>
      <c r="K80" s="16"/>
    </row>
    <row r="81" spans="2:11">
      <c r="B81" s="28">
        <f t="shared" ref="B81:B87" si="17">B80+1</f>
        <v>2</v>
      </c>
      <c r="C81" s="151" t="s">
        <v>76</v>
      </c>
      <c r="D81" s="151"/>
      <c r="E81" s="17">
        <f>J18</f>
        <v>0</v>
      </c>
      <c r="F81" s="27">
        <f>E81</f>
        <v>0</v>
      </c>
      <c r="G81" s="9">
        <f>(F81*100)/$E$88</f>
        <v>0</v>
      </c>
      <c r="H81" s="27">
        <v>0.5</v>
      </c>
      <c r="I81" s="23">
        <f t="shared" si="16"/>
        <v>0</v>
      </c>
      <c r="J81" s="10"/>
      <c r="K81" s="16"/>
    </row>
    <row r="82" spans="2:11">
      <c r="B82" s="28">
        <f t="shared" si="17"/>
        <v>3</v>
      </c>
      <c r="C82" s="151" t="s">
        <v>77</v>
      </c>
      <c r="D82" s="151"/>
      <c r="E82" s="17">
        <f>K18</f>
        <v>1</v>
      </c>
      <c r="F82" s="27">
        <f>E82</f>
        <v>1</v>
      </c>
      <c r="G82" s="9">
        <f>(F82*100)/$E$88</f>
        <v>25</v>
      </c>
      <c r="H82" s="27">
        <v>0.8</v>
      </c>
      <c r="I82" s="23">
        <f t="shared" si="16"/>
        <v>20</v>
      </c>
      <c r="J82" s="10"/>
      <c r="K82" s="16"/>
    </row>
    <row r="83" spans="2:11">
      <c r="B83" s="28">
        <f t="shared" si="17"/>
        <v>4</v>
      </c>
      <c r="C83" s="151" t="s">
        <v>78</v>
      </c>
      <c r="D83" s="151"/>
      <c r="E83" s="17">
        <f>L18</f>
        <v>0</v>
      </c>
      <c r="F83" s="11"/>
      <c r="G83" s="9">
        <f>(E83*100)/$E$88</f>
        <v>0</v>
      </c>
      <c r="H83" s="27">
        <v>0.9</v>
      </c>
      <c r="I83" s="23">
        <f t="shared" si="16"/>
        <v>0</v>
      </c>
      <c r="J83" s="10"/>
      <c r="K83" s="16"/>
    </row>
    <row r="84" spans="2:11">
      <c r="B84" s="28">
        <f t="shared" si="17"/>
        <v>5</v>
      </c>
      <c r="C84" s="151" t="s">
        <v>79</v>
      </c>
      <c r="D84" s="151"/>
      <c r="E84" s="17">
        <f>M18</f>
        <v>0</v>
      </c>
      <c r="F84" s="11"/>
      <c r="G84" s="9">
        <f t="shared" ref="G84:G87" si="18">(E84*100)/$E$88</f>
        <v>0</v>
      </c>
      <c r="H84" s="27">
        <v>1</v>
      </c>
      <c r="I84" s="23">
        <f t="shared" si="16"/>
        <v>0</v>
      </c>
      <c r="J84" s="10"/>
      <c r="K84" s="16"/>
    </row>
    <row r="85" spans="2:11">
      <c r="B85" s="28">
        <f t="shared" si="17"/>
        <v>6</v>
      </c>
      <c r="C85" s="151" t="s">
        <v>63</v>
      </c>
      <c r="D85" s="151"/>
      <c r="E85" s="17">
        <f>N18</f>
        <v>0</v>
      </c>
      <c r="F85" s="11"/>
      <c r="G85" s="9">
        <f t="shared" si="18"/>
        <v>0</v>
      </c>
      <c r="H85" s="27">
        <v>0.5</v>
      </c>
      <c r="I85" s="23">
        <f t="shared" si="16"/>
        <v>0</v>
      </c>
      <c r="J85" s="10"/>
      <c r="K85" s="16"/>
    </row>
    <row r="86" spans="2:11">
      <c r="B86" s="28">
        <f t="shared" si="17"/>
        <v>7</v>
      </c>
      <c r="C86" s="151" t="s">
        <v>64</v>
      </c>
      <c r="D86" s="151"/>
      <c r="E86" s="17">
        <f>O18</f>
        <v>0</v>
      </c>
      <c r="F86" s="11"/>
      <c r="G86" s="9">
        <f t="shared" si="18"/>
        <v>0</v>
      </c>
      <c r="H86" s="27">
        <v>0.3</v>
      </c>
      <c r="I86" s="23">
        <f t="shared" si="16"/>
        <v>0</v>
      </c>
      <c r="J86" s="10"/>
      <c r="K86" s="16"/>
    </row>
    <row r="87" spans="2:11">
      <c r="B87" s="28">
        <f t="shared" si="17"/>
        <v>8</v>
      </c>
      <c r="C87" s="151" t="s">
        <v>65</v>
      </c>
      <c r="D87" s="151"/>
      <c r="E87" s="38">
        <f>P18</f>
        <v>1</v>
      </c>
      <c r="F87" s="11"/>
      <c r="G87" s="9">
        <f t="shared" si="18"/>
        <v>25</v>
      </c>
      <c r="H87" s="27">
        <v>0.6</v>
      </c>
      <c r="I87" s="23">
        <f t="shared" si="16"/>
        <v>15</v>
      </c>
      <c r="J87" s="10"/>
    </row>
    <row r="88" spans="2:11">
      <c r="B88" s="146" t="s">
        <v>80</v>
      </c>
      <c r="C88" s="147"/>
      <c r="D88" s="147"/>
      <c r="E88" s="33">
        <f>F18</f>
        <v>4</v>
      </c>
      <c r="F88" s="175" t="s">
        <v>81</v>
      </c>
      <c r="G88" s="176"/>
      <c r="H88" s="177"/>
      <c r="I88" s="23">
        <f>SUM(I80:I87)</f>
        <v>45</v>
      </c>
      <c r="J88" s="5" t="s">
        <v>82</v>
      </c>
    </row>
    <row r="89" spans="2:11">
      <c r="B89" s="163" t="s">
        <v>108</v>
      </c>
      <c r="C89" s="164"/>
      <c r="D89" s="164"/>
      <c r="E89" s="164"/>
      <c r="F89" s="164"/>
      <c r="G89" s="164"/>
      <c r="H89" s="165"/>
      <c r="I89" s="23" t="s">
        <v>83</v>
      </c>
      <c r="J89" s="5"/>
    </row>
    <row r="90" spans="2:11">
      <c r="B90" s="166"/>
      <c r="C90" s="167"/>
      <c r="D90" s="167"/>
      <c r="E90" s="167"/>
      <c r="F90" s="167"/>
      <c r="G90" s="167"/>
      <c r="H90" s="168"/>
      <c r="I90" s="23" t="s">
        <v>84</v>
      </c>
      <c r="J90" s="5"/>
    </row>
    <row r="91" spans="2:11" ht="12" thickBot="1">
      <c r="B91" s="169"/>
      <c r="C91" s="170"/>
      <c r="D91" s="170"/>
      <c r="E91" s="170"/>
      <c r="F91" s="170"/>
      <c r="G91" s="170"/>
      <c r="H91" s="171"/>
      <c r="I91" s="25" t="s">
        <v>85</v>
      </c>
      <c r="J91" s="12"/>
    </row>
  </sheetData>
  <mergeCells count="85">
    <mergeCell ref="C87:D87"/>
    <mergeCell ref="B88:D88"/>
    <mergeCell ref="F88:H88"/>
    <mergeCell ref="B89:H91"/>
    <mergeCell ref="C66:D66"/>
    <mergeCell ref="C67:D67"/>
    <mergeCell ref="C68:D68"/>
    <mergeCell ref="C69:D69"/>
    <mergeCell ref="B70:D70"/>
    <mergeCell ref="F70:H70"/>
    <mergeCell ref="B71:H73"/>
    <mergeCell ref="B75:J75"/>
    <mergeCell ref="B76:D76"/>
    <mergeCell ref="E76:H76"/>
    <mergeCell ref="B77:D77"/>
    <mergeCell ref="E77:H77"/>
    <mergeCell ref="C84:D84"/>
    <mergeCell ref="C85:D85"/>
    <mergeCell ref="C86:D86"/>
    <mergeCell ref="C79:D79"/>
    <mergeCell ref="C80:D80"/>
    <mergeCell ref="C83:D83"/>
    <mergeCell ref="B78:D78"/>
    <mergeCell ref="C51:D51"/>
    <mergeCell ref="B52:D52"/>
    <mergeCell ref="B60:D60"/>
    <mergeCell ref="C61:D61"/>
    <mergeCell ref="C62:D62"/>
    <mergeCell ref="C63:D63"/>
    <mergeCell ref="C64:D64"/>
    <mergeCell ref="C65:D65"/>
    <mergeCell ref="B23:D23"/>
    <mergeCell ref="E23:H23"/>
    <mergeCell ref="B34:D34"/>
    <mergeCell ref="C81:D81"/>
    <mergeCell ref="C82:D82"/>
    <mergeCell ref="C29:D29"/>
    <mergeCell ref="C30:D30"/>
    <mergeCell ref="C31:D31"/>
    <mergeCell ref="C32:D32"/>
    <mergeCell ref="C33:D33"/>
    <mergeCell ref="E78:H78"/>
    <mergeCell ref="I13:P13"/>
    <mergeCell ref="B14:C14"/>
    <mergeCell ref="D14:E14"/>
    <mergeCell ref="B21:J21"/>
    <mergeCell ref="B22:D22"/>
    <mergeCell ref="E22:H22"/>
    <mergeCell ref="B24:D24"/>
    <mergeCell ref="E24:H24"/>
    <mergeCell ref="C25:D25"/>
    <mergeCell ref="C26:D26"/>
    <mergeCell ref="C27:D27"/>
    <mergeCell ref="C28:D28"/>
    <mergeCell ref="B57:J57"/>
    <mergeCell ref="B58:D58"/>
    <mergeCell ref="E58:H58"/>
    <mergeCell ref="B59:D59"/>
    <mergeCell ref="E59:H59"/>
    <mergeCell ref="B39:J39"/>
    <mergeCell ref="E42:H42"/>
    <mergeCell ref="F52:H52"/>
    <mergeCell ref="C48:D48"/>
    <mergeCell ref="C49:D49"/>
    <mergeCell ref="C50:D50"/>
    <mergeCell ref="B40:D40"/>
    <mergeCell ref="E40:H40"/>
    <mergeCell ref="B41:D41"/>
    <mergeCell ref="E41:H41"/>
    <mergeCell ref="E60:H60"/>
    <mergeCell ref="B53:H55"/>
    <mergeCell ref="A1:B1"/>
    <mergeCell ref="A13:A14"/>
    <mergeCell ref="B13:E13"/>
    <mergeCell ref="F13:F14"/>
    <mergeCell ref="G13:G14"/>
    <mergeCell ref="H13:H14"/>
    <mergeCell ref="B42:D42"/>
    <mergeCell ref="C43:D43"/>
    <mergeCell ref="C44:D44"/>
    <mergeCell ref="C45:D45"/>
    <mergeCell ref="C46:D46"/>
    <mergeCell ref="C47:D47"/>
    <mergeCell ref="F34:H34"/>
    <mergeCell ref="B35:H37"/>
  </mergeCells>
  <pageMargins left="0.511811024" right="0.511811024" top="0.78740157499999996" bottom="0.78740157499999996" header="0.31496062000000002" footer="0.31496062000000002"/>
  <pageSetup paperSize="9" scale="98" orientation="portrait" r:id="rId1"/>
  <rowBreaks count="1" manualBreakCount="1">
    <brk id="74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INVENTARIO</vt:lpstr>
      <vt:lpstr>SEG. HOMOGENIOS - Sentido Norte</vt:lpstr>
      <vt:lpstr>SEG. HOMOGENIOS - Sentido Sul</vt:lpstr>
      <vt:lpstr>INVENTARIO!Area_de_impressao</vt:lpstr>
      <vt:lpstr>'SEG. HOMOGENIOS - Sentido Norte'!Area_de_impressao</vt:lpstr>
      <vt:lpstr>'SEG. HOMOGENIOS - Sentido Sul'!Area_de_impressao</vt:lpstr>
      <vt:lpstr>INVENTARIO!Titulos_de_impressao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Henrique Romano Salgado</cp:lastModifiedBy>
  <cp:lastPrinted>2011-08-03T13:32:28Z</cp:lastPrinted>
  <dcterms:created xsi:type="dcterms:W3CDTF">2009-11-11T12:51:47Z</dcterms:created>
  <dcterms:modified xsi:type="dcterms:W3CDTF">2011-08-03T14:49:04Z</dcterms:modified>
</cp:coreProperties>
</file>