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48" windowWidth="15120" windowHeight="9060" tabRatio="814"/>
  </bookViews>
  <sheets>
    <sheet name="serviços" sheetId="1" r:id="rId1"/>
    <sheet name="Remoção" sheetId="2" r:id="rId2"/>
    <sheet name="Estaca metálica" sheetId="3" r:id="rId3"/>
    <sheet name="Tirante" sheetId="4" r:id="rId4"/>
    <sheet name="Pórtico" sheetId="5" r:id="rId5"/>
    <sheet name="Aço CA25" sheetId="6" r:id="rId6"/>
    <sheet name="Dreno DPS 08" sheetId="7" r:id="rId7"/>
    <sheet name="Tubo PVC 40cm" sheetId="8" r:id="rId8"/>
    <sheet name="Chapa metálica" sheetId="9" r:id="rId9"/>
    <sheet name="Piso granilha" sheetId="10" r:id="rId10"/>
    <sheet name="Pastilha" sheetId="11" r:id="rId11"/>
    <sheet name="Asfalto Texturizado" sheetId="12" r:id="rId12"/>
    <sheet name="eletrodutos PEAD 100" sheetId="13" r:id="rId13"/>
    <sheet name="Escada" sheetId="14" r:id="rId14"/>
    <sheet name="Paraciclo" sheetId="16" r:id="rId15"/>
    <sheet name="Meio-fio alta" sheetId="26" r:id="rId16"/>
    <sheet name="Meio-fio baixa" sheetId="25" r:id="rId17"/>
    <sheet name="Lajota tátil" sheetId="23" r:id="rId18"/>
    <sheet name="Palmeira" sheetId="18" r:id="rId19"/>
    <sheet name="Hera" sheetId="19" r:id="rId20"/>
    <sheet name="Gabião cx0,5" sheetId="20" r:id="rId21"/>
    <sheet name="Gabião cx1,0" sheetId="21" r:id="rId22"/>
    <sheet name="Remoção_alvenaria" sheetId="22" r:id="rId23"/>
    <sheet name="Pintura" sheetId="24" r:id="rId24"/>
    <sheet name="Brita reciclada" sheetId="15" r:id="rId25"/>
  </sheets>
  <definedNames>
    <definedName name="_xlnm.Print_Area" localSheetId="0">serviços!$A$1:$E$51</definedName>
    <definedName name="_xlnm.Print_Titles" localSheetId="0">serviços!$1:$2</definedName>
  </definedNames>
  <calcPr calcId="124519"/>
</workbook>
</file>

<file path=xl/calcChain.xml><?xml version="1.0" encoding="utf-8"?>
<calcChain xmlns="http://schemas.openxmlformats.org/spreadsheetml/2006/main">
  <c r="D39" i="1"/>
  <c r="J57" i="25"/>
  <c r="J55"/>
  <c r="J53"/>
  <c r="J32"/>
  <c r="J31"/>
  <c r="J40" s="1"/>
  <c r="J23"/>
  <c r="J22"/>
  <c r="J24" s="1"/>
  <c r="J14"/>
  <c r="D38" i="1"/>
  <c r="J40" i="26"/>
  <c r="J53"/>
  <c r="J33"/>
  <c r="J32"/>
  <c r="J31"/>
  <c r="J22"/>
  <c r="J14"/>
  <c r="B29" i="1"/>
  <c r="D29"/>
  <c r="C29"/>
  <c r="A29"/>
  <c r="J18" i="24"/>
  <c r="J53"/>
  <c r="J31"/>
  <c r="J40" s="1"/>
  <c r="J14"/>
  <c r="D23" i="1"/>
  <c r="D15"/>
  <c r="C15"/>
  <c r="A15"/>
  <c r="J44" i="23"/>
  <c r="J32"/>
  <c r="J31"/>
  <c r="J19"/>
  <c r="J53"/>
  <c r="J40"/>
  <c r="J18"/>
  <c r="J22" s="1"/>
  <c r="J14"/>
  <c r="B44" i="1"/>
  <c r="B43"/>
  <c r="D44"/>
  <c r="C44"/>
  <c r="A44"/>
  <c r="D43"/>
  <c r="C43"/>
  <c r="A43"/>
  <c r="B42"/>
  <c r="D42"/>
  <c r="C42"/>
  <c r="A42"/>
  <c r="B14"/>
  <c r="D14"/>
  <c r="C14"/>
  <c r="A14"/>
  <c r="B13"/>
  <c r="D13"/>
  <c r="C13"/>
  <c r="A13"/>
  <c r="C11"/>
  <c r="B11"/>
  <c r="A11"/>
  <c r="J53" i="22"/>
  <c r="J40"/>
  <c r="J20"/>
  <c r="J19"/>
  <c r="J18"/>
  <c r="J14"/>
  <c r="J53" i="21"/>
  <c r="J44"/>
  <c r="J35"/>
  <c r="J34"/>
  <c r="J33"/>
  <c r="J32"/>
  <c r="J31"/>
  <c r="J40" s="1"/>
  <c r="J20"/>
  <c r="J19"/>
  <c r="J22" s="1"/>
  <c r="J18"/>
  <c r="J8"/>
  <c r="J7"/>
  <c r="J14" s="1"/>
  <c r="J44" i="20"/>
  <c r="J40"/>
  <c r="J35"/>
  <c r="J34"/>
  <c r="J33"/>
  <c r="J32"/>
  <c r="J19"/>
  <c r="J8"/>
  <c r="J7"/>
  <c r="J53"/>
  <c r="J31"/>
  <c r="J20"/>
  <c r="J18"/>
  <c r="J14"/>
  <c r="J53" i="19"/>
  <c r="J31"/>
  <c r="J40" s="1"/>
  <c r="J19"/>
  <c r="J18"/>
  <c r="J22" s="1"/>
  <c r="J14"/>
  <c r="J53" i="18"/>
  <c r="J35"/>
  <c r="J34"/>
  <c r="J33"/>
  <c r="J32"/>
  <c r="J31"/>
  <c r="J40" s="1"/>
  <c r="J19"/>
  <c r="J18"/>
  <c r="J22" s="1"/>
  <c r="J14"/>
  <c r="J53" i="16"/>
  <c r="J33"/>
  <c r="J32"/>
  <c r="J31"/>
  <c r="J19"/>
  <c r="J18"/>
  <c r="J22" s="1"/>
  <c r="J14"/>
  <c r="J22" i="2"/>
  <c r="J19"/>
  <c r="J18"/>
  <c r="J7" i="15"/>
  <c r="J8"/>
  <c r="J9"/>
  <c r="J10"/>
  <c r="J11"/>
  <c r="J14"/>
  <c r="J18"/>
  <c r="J22"/>
  <c r="J23"/>
  <c r="J24"/>
  <c r="J26"/>
  <c r="J27"/>
  <c r="J31"/>
  <c r="J40"/>
  <c r="J53"/>
  <c r="J55"/>
  <c r="J57"/>
  <c r="J59"/>
  <c r="J9" i="3"/>
  <c r="G51" i="1"/>
  <c r="H51" s="1"/>
  <c r="D51" s="1"/>
  <c r="G50"/>
  <c r="H50" s="1"/>
  <c r="D50" s="1"/>
  <c r="G49"/>
  <c r="H49" s="1"/>
  <c r="D49" s="1"/>
  <c r="G47"/>
  <c r="H47" s="1"/>
  <c r="D47" s="1"/>
  <c r="G48"/>
  <c r="H48" s="1"/>
  <c r="D48" s="1"/>
  <c r="D25"/>
  <c r="J26" i="25" l="1"/>
  <c r="J27" s="1"/>
  <c r="J23" i="26"/>
  <c r="J24" s="1"/>
  <c r="J26" s="1"/>
  <c r="J27" s="1"/>
  <c r="J55" s="1"/>
  <c r="J22" i="24"/>
  <c r="J23" s="1"/>
  <c r="J24" s="1"/>
  <c r="J26" s="1"/>
  <c r="J27" s="1"/>
  <c r="J55" s="1"/>
  <c r="J23" i="23"/>
  <c r="J24" s="1"/>
  <c r="J26" s="1"/>
  <c r="J27" s="1"/>
  <c r="J55" s="1"/>
  <c r="J22" i="22"/>
  <c r="J23" s="1"/>
  <c r="J24" s="1"/>
  <c r="J26" s="1"/>
  <c r="J27" s="1"/>
  <c r="J55" s="1"/>
  <c r="J23" i="21"/>
  <c r="J24" s="1"/>
  <c r="J26" s="1"/>
  <c r="J27" s="1"/>
  <c r="J55" s="1"/>
  <c r="J22" i="20"/>
  <c r="J23" s="1"/>
  <c r="J24" s="1"/>
  <c r="J26" s="1"/>
  <c r="J27" s="1"/>
  <c r="J55" s="1"/>
  <c r="J40" i="16"/>
  <c r="J23" i="19"/>
  <c r="J24" s="1"/>
  <c r="J26" s="1"/>
  <c r="J27" s="1"/>
  <c r="J55" s="1"/>
  <c r="J23" i="18"/>
  <c r="J24" s="1"/>
  <c r="J26" s="1"/>
  <c r="J27" s="1"/>
  <c r="J55" s="1"/>
  <c r="J23" i="16"/>
  <c r="J24" s="1"/>
  <c r="J26" s="1"/>
  <c r="J27" s="1"/>
  <c r="D8" i="1"/>
  <c r="B12"/>
  <c r="C12"/>
  <c r="A12"/>
  <c r="J40" i="14"/>
  <c r="J53"/>
  <c r="J18"/>
  <c r="J22" s="1"/>
  <c r="J14"/>
  <c r="B37" i="1"/>
  <c r="C37"/>
  <c r="A37"/>
  <c r="B3"/>
  <c r="B5"/>
  <c r="B9"/>
  <c r="B10"/>
  <c r="B22"/>
  <c r="B24"/>
  <c r="B28"/>
  <c r="B27"/>
  <c r="B26"/>
  <c r="B32"/>
  <c r="C5"/>
  <c r="A5"/>
  <c r="C10"/>
  <c r="A10"/>
  <c r="C22"/>
  <c r="A22"/>
  <c r="C19"/>
  <c r="A19"/>
  <c r="J53" i="13"/>
  <c r="J31"/>
  <c r="J40" s="1"/>
  <c r="J19"/>
  <c r="J18"/>
  <c r="J22" s="1"/>
  <c r="J14"/>
  <c r="J53" i="12"/>
  <c r="J31"/>
  <c r="J40" s="1"/>
  <c r="J19"/>
  <c r="J18"/>
  <c r="J14"/>
  <c r="J33" i="11"/>
  <c r="J53"/>
  <c r="J32"/>
  <c r="J31"/>
  <c r="J19"/>
  <c r="J18"/>
  <c r="J14"/>
  <c r="C9" i="1"/>
  <c r="A9"/>
  <c r="J32" i="10"/>
  <c r="J19"/>
  <c r="J18"/>
  <c r="J53"/>
  <c r="J31"/>
  <c r="J40" s="1"/>
  <c r="J14"/>
  <c r="C28" i="1"/>
  <c r="C27"/>
  <c r="A27"/>
  <c r="J53" i="9"/>
  <c r="J31"/>
  <c r="J40" s="1"/>
  <c r="J55" s="1"/>
  <c r="J22"/>
  <c r="J23" s="1"/>
  <c r="J14"/>
  <c r="J57" i="26" l="1"/>
  <c r="J57" i="24"/>
  <c r="J59" s="1"/>
  <c r="J57" i="23"/>
  <c r="J59" s="1"/>
  <c r="J57" i="22"/>
  <c r="J59" s="1"/>
  <c r="J57" i="21"/>
  <c r="J59" s="1"/>
  <c r="J57" i="20"/>
  <c r="J59" s="1"/>
  <c r="J55" i="16"/>
  <c r="J57" s="1"/>
  <c r="J59" s="1"/>
  <c r="D11" i="1" s="1"/>
  <c r="J57" i="19"/>
  <c r="J59" s="1"/>
  <c r="J57" i="18"/>
  <c r="J59" s="1"/>
  <c r="J40" i="11"/>
  <c r="J22" i="10"/>
  <c r="J23" s="1"/>
  <c r="J23" i="14"/>
  <c r="J24" s="1"/>
  <c r="J26" s="1"/>
  <c r="J27" s="1"/>
  <c r="J55" s="1"/>
  <c r="J23" i="13"/>
  <c r="J22" i="12"/>
  <c r="J23" s="1"/>
  <c r="J24" s="1"/>
  <c r="J26" s="1"/>
  <c r="J27" s="1"/>
  <c r="J55" s="1"/>
  <c r="J22" i="11"/>
  <c r="J23" s="1"/>
  <c r="J24" s="1"/>
  <c r="J26" s="1"/>
  <c r="J27" s="1"/>
  <c r="J24" i="10"/>
  <c r="J26" s="1"/>
  <c r="J27" s="1"/>
  <c r="J55" s="1"/>
  <c r="J57" i="9"/>
  <c r="J59" s="1"/>
  <c r="D27" i="1" s="1"/>
  <c r="J24" i="9"/>
  <c r="J26" s="1"/>
  <c r="J27" s="1"/>
  <c r="J55" i="11" l="1"/>
  <c r="J57" s="1"/>
  <c r="J59" s="1"/>
  <c r="D22" i="1" s="1"/>
  <c r="J24" i="13"/>
  <c r="J26" s="1"/>
  <c r="J27" s="1"/>
  <c r="J55" s="1"/>
  <c r="J57" s="1"/>
  <c r="J59" s="1"/>
  <c r="D19" i="1" s="1"/>
  <c r="J57" i="14"/>
  <c r="J59" s="1"/>
  <c r="D12" i="1" s="1"/>
  <c r="J57" i="12"/>
  <c r="J59" s="1"/>
  <c r="D10" i="1" s="1"/>
  <c r="J57" i="10"/>
  <c r="J59" s="1"/>
  <c r="D9" i="1" s="1"/>
  <c r="A28"/>
  <c r="C26"/>
  <c r="A26"/>
  <c r="C24"/>
  <c r="A24"/>
  <c r="C32"/>
  <c r="A32"/>
  <c r="C3"/>
  <c r="A3"/>
  <c r="J19" i="8"/>
  <c r="J18"/>
  <c r="J52"/>
  <c r="J31"/>
  <c r="J40" s="1"/>
  <c r="J22"/>
  <c r="J14"/>
  <c r="J44" i="7"/>
  <c r="J52" s="1"/>
  <c r="J33"/>
  <c r="J7"/>
  <c r="J32"/>
  <c r="J40" s="1"/>
  <c r="J31"/>
  <c r="J20"/>
  <c r="J19"/>
  <c r="J18"/>
  <c r="J14"/>
  <c r="J40" i="6"/>
  <c r="J52"/>
  <c r="J32"/>
  <c r="J31"/>
  <c r="J20"/>
  <c r="J19"/>
  <c r="J18"/>
  <c r="J22" s="1"/>
  <c r="J14"/>
  <c r="J34" i="5"/>
  <c r="J33"/>
  <c r="J32"/>
  <c r="J31"/>
  <c r="J20"/>
  <c r="J18"/>
  <c r="J52"/>
  <c r="J19"/>
  <c r="J22"/>
  <c r="J23" s="1"/>
  <c r="J24" s="1"/>
  <c r="J14"/>
  <c r="J52" i="4"/>
  <c r="J39"/>
  <c r="J38"/>
  <c r="J37"/>
  <c r="J36"/>
  <c r="J35"/>
  <c r="J34"/>
  <c r="J33"/>
  <c r="J32"/>
  <c r="J31"/>
  <c r="J40" s="1"/>
  <c r="J20"/>
  <c r="J19"/>
  <c r="J18"/>
  <c r="J14"/>
  <c r="I44" i="3"/>
  <c r="J44" s="1"/>
  <c r="J53" s="1"/>
  <c r="J32"/>
  <c r="J31"/>
  <c r="J40" s="1"/>
  <c r="J21"/>
  <c r="J20"/>
  <c r="J19"/>
  <c r="J18"/>
  <c r="J22" s="1"/>
  <c r="J8"/>
  <c r="J7"/>
  <c r="J14" s="1"/>
  <c r="J44" i="2"/>
  <c r="J52" s="1"/>
  <c r="J40"/>
  <c r="J9"/>
  <c r="J8"/>
  <c r="J7"/>
  <c r="J40" i="5" l="1"/>
  <c r="J23" i="8"/>
  <c r="J24" s="1"/>
  <c r="J26" s="1"/>
  <c r="J27" s="1"/>
  <c r="J54" s="1"/>
  <c r="J22" i="7"/>
  <c r="J23" i="6"/>
  <c r="J24" s="1"/>
  <c r="J26" s="1"/>
  <c r="J27" s="1"/>
  <c r="J26" i="5"/>
  <c r="J27" s="1"/>
  <c r="J22" i="4"/>
  <c r="J23" s="1"/>
  <c r="J24" s="1"/>
  <c r="J26" s="1"/>
  <c r="J27" s="1"/>
  <c r="J54" s="1"/>
  <c r="J56" s="1"/>
  <c r="J14" i="2"/>
  <c r="J23" i="3"/>
  <c r="J24" s="1"/>
  <c r="J26" s="1"/>
  <c r="J27" s="1"/>
  <c r="J55" s="1"/>
  <c r="J57" s="1"/>
  <c r="J23" i="2"/>
  <c r="J24" s="1"/>
  <c r="J26" s="1"/>
  <c r="J27" s="1"/>
  <c r="J54" i="5" l="1"/>
  <c r="J56" s="1"/>
  <c r="J23" i="7"/>
  <c r="J24" s="1"/>
  <c r="J26" s="1"/>
  <c r="J56" i="8"/>
  <c r="J58" s="1"/>
  <c r="D37" i="1" s="1"/>
  <c r="J54" i="6"/>
  <c r="J56" s="1"/>
  <c r="J58" s="1"/>
  <c r="D26" i="1" s="1"/>
  <c r="J54" i="2"/>
  <c r="J58" i="4"/>
  <c r="D24" i="1" s="1"/>
  <c r="J59" i="3"/>
  <c r="D28" i="1" s="1"/>
  <c r="J58" i="5" l="1"/>
  <c r="D5" i="1" s="1"/>
  <c r="J27" i="7"/>
  <c r="J54" s="1"/>
  <c r="J56" s="1"/>
  <c r="J58" s="1"/>
  <c r="D32" i="1" s="1"/>
  <c r="J56" i="2"/>
  <c r="J58" s="1"/>
  <c r="D3" i="1" s="1"/>
</calcChain>
</file>

<file path=xl/comments1.xml><?xml version="1.0" encoding="utf-8"?>
<comments xmlns="http://schemas.openxmlformats.org/spreadsheetml/2006/main">
  <authors>
    <author>.</author>
  </authors>
  <commentList>
    <comment ref="A42" authorId="0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DER/PR - ABRIL/2011
</t>
        </r>
      </text>
    </comment>
  </commentList>
</comments>
</file>

<file path=xl/comments2.xml><?xml version="1.0" encoding="utf-8"?>
<comments xmlns="http://schemas.openxmlformats.org/spreadsheetml/2006/main">
  <authors>
    <author>.</author>
  </authors>
  <commentList>
    <comment ref="B31" authorId="0">
      <text>
        <r>
          <rPr>
            <b/>
            <sz val="8"/>
            <color indexed="81"/>
            <rFont val="Tahoma"/>
            <family val="2"/>
          </rPr>
          <t>.:</t>
        </r>
        <r>
          <rPr>
            <sz val="8"/>
            <color indexed="81"/>
            <rFont val="Tahoma"/>
            <family val="2"/>
          </rPr>
          <t xml:space="preserve">
PESQUISA DE MERCADO</t>
        </r>
      </text>
    </comment>
  </commentList>
</comments>
</file>

<file path=xl/sharedStrings.xml><?xml version="1.0" encoding="utf-8"?>
<sst xmlns="http://schemas.openxmlformats.org/spreadsheetml/2006/main" count="1649" uniqueCount="258">
  <si>
    <t>5S.02.906.00</t>
  </si>
  <si>
    <t>m³</t>
  </si>
  <si>
    <t>SERVIÇO</t>
  </si>
  <si>
    <t>FORNECIMENTO E IMPLANTAÇÃO DE AÇO 1,00 x 1,00 TIPO 3A FIXADA EM CANO</t>
  </si>
  <si>
    <t>FORNECIMENTO E IMPLANTAÇÃO DE PLACA DE AÇO OITAVADA L=0,30 PARADA DE ÔNIBUS</t>
  </si>
  <si>
    <t>FORNECIMENTO E IMPLANTAÇÃO DE PLACA DE AÇO DISCO D=0,70 - REGULAMENTAÇÃO TIPO 3A FIXADA EM CANO</t>
  </si>
  <si>
    <t>FORNECIMENTO E IMPLANTAÇÃO DE PLACA DE AÇO 0,70X0,70 - ADVERTÊNCIA TIPO 5A FIXADA EM CANO</t>
  </si>
  <si>
    <t>DNIT</t>
  </si>
  <si>
    <t>FORNECIMENTO E IMPLANTAÇÃO DE PLACA DE AÇO 1,00x0,50 - RETORNO</t>
  </si>
  <si>
    <t>EXECUÇÃO DE SUB-BASE C/ BRITA GRADUADA RECICLADA</t>
  </si>
  <si>
    <t>FORNECIMENTO DE MATERIAL E ASSENTAMENTO DE  2 ELETRODUTOS FLEXIVEIS CORRUGADOS EM FORMATO HELICOIDAL, FABRICADO EM POLIURETANO DE ALTA DENSIDADE - PEAD - NA COR PRETA, COM DIÂMETRO DE 100mm, CONFORME ESPECIFICAÇÕES A SEREM FORNECIDAS PELA ATI/ ICI</t>
  </si>
  <si>
    <t xml:space="preserve">ESCAVAÇÃO ESTACAS HÉLICE CONTÍNUA D=0,40 m </t>
  </si>
  <si>
    <t>COMPOSIÇÃO DE PREÇO UNITÁRIO</t>
  </si>
  <si>
    <t>CÓDIGO:</t>
  </si>
  <si>
    <t>SERVIÇO:</t>
  </si>
  <si>
    <t>UNIDADE:</t>
  </si>
  <si>
    <t>CÓDIGO</t>
  </si>
  <si>
    <t>EQUIPAMENTOS</t>
  </si>
  <si>
    <t>QUANT.</t>
  </si>
  <si>
    <t>UTILIZAÇÃO</t>
  </si>
  <si>
    <t>CUSTO OPERACIONAL</t>
  </si>
  <si>
    <t>CUSTO HORÁRIO</t>
  </si>
  <si>
    <t>PROD</t>
  </si>
  <si>
    <t>IMPROD</t>
  </si>
  <si>
    <t>E006</t>
  </si>
  <si>
    <t>Motoniveladora - (105 kW)</t>
  </si>
  <si>
    <t>Carregadeira de pneus - 1,70 m3 (79 kW)</t>
  </si>
  <si>
    <t>E404</t>
  </si>
  <si>
    <t>CUSTO HORÁRIO DE EQUIPAMENTOS - TOTAL</t>
  </si>
  <si>
    <t>MÃO-DE-OBRA SUPLEMENTAR</t>
  </si>
  <si>
    <t xml:space="preserve"> K ou R</t>
  </si>
  <si>
    <t>SALÁRIO BASE</t>
  </si>
  <si>
    <t>T501</t>
  </si>
  <si>
    <t>Encarregado de turma</t>
  </si>
  <si>
    <t>T701</t>
  </si>
  <si>
    <t>Servente</t>
  </si>
  <si>
    <t>CUSTO HORÁRIO DE MÃO-DE-OBRA</t>
  </si>
  <si>
    <t>ADICIONAL DE MÃO-DE-OBRA</t>
  </si>
  <si>
    <t>CUSTO HORÁRIO DE MÃO-DE-OBRA TOTAL</t>
  </si>
  <si>
    <t>CUSTO HORÁRIO TOTAL</t>
  </si>
  <si>
    <t>PRODUÇÃO DA EQUIPE</t>
  </si>
  <si>
    <t>CUSTO HORÁRIO DE EXECUÇÃO</t>
  </si>
  <si>
    <t>MATERIAIS</t>
  </si>
  <si>
    <t>UNIDADE</t>
  </si>
  <si>
    <t>CUSTO UNITÁRIO</t>
  </si>
  <si>
    <t>CONSUMO</t>
  </si>
  <si>
    <t>CUSTO TOTAL</t>
  </si>
  <si>
    <t>CUSTO DE MATERIAIS - TOTAL</t>
  </si>
  <si>
    <t>TRANSPORTE</t>
  </si>
  <si>
    <t>CUSTO (km)</t>
  </si>
  <si>
    <t>DMT (km)</t>
  </si>
  <si>
    <t>1A.00.002.07</t>
  </si>
  <si>
    <t>Transporte local c/ basc. 10m³ rodov. pav. (material retirado da pista)</t>
  </si>
  <si>
    <t>CUSTO DE TRANSPORTE - TOTAL</t>
  </si>
  <si>
    <t>CUSTO UNITÁRIO DIRETO TOTAL</t>
  </si>
  <si>
    <t>PREÇO UNITÁRIO TOTAL</t>
  </si>
  <si>
    <t>OBSERVAÇÕES:</t>
  </si>
  <si>
    <t>RUA: AVENIDA COMENDADOR FRANCO</t>
  </si>
  <si>
    <t>-</t>
  </si>
  <si>
    <t>m</t>
  </si>
  <si>
    <t>E.508</t>
  </si>
  <si>
    <t>Grupo gerador - Manual/elétrico (14 kw)</t>
  </si>
  <si>
    <t>E.903</t>
  </si>
  <si>
    <t>Bate-estacas de gravidade p/ 3.500 a 4.000 kg (160kw)</t>
  </si>
  <si>
    <t>E.924</t>
  </si>
  <si>
    <t>T608</t>
  </si>
  <si>
    <t>Soldador</t>
  </si>
  <si>
    <t>T702</t>
  </si>
  <si>
    <t>Ajudante</t>
  </si>
  <si>
    <t xml:space="preserve"> -</t>
  </si>
  <si>
    <t>Perfil "I" W 350mm x 66kg/m</t>
  </si>
  <si>
    <t>kg</t>
  </si>
  <si>
    <t>M908</t>
  </si>
  <si>
    <t>Eletrodo p/ solda eletr. OK 46.00</t>
  </si>
  <si>
    <t>1A.00.002.90</t>
  </si>
  <si>
    <t>Transporte comercial c/ carroceria rodov. pav. (perfil "I")</t>
  </si>
  <si>
    <t>2S.05.900.01</t>
  </si>
  <si>
    <t>T605</t>
  </si>
  <si>
    <t>Armardor</t>
  </si>
  <si>
    <t>F813</t>
  </si>
  <si>
    <t>Macaco p/ prot. de tirante D= 32 mm</t>
  </si>
  <si>
    <t>h</t>
  </si>
  <si>
    <t>F814</t>
  </si>
  <si>
    <t>Injeção de nata de cimento</t>
  </si>
  <si>
    <t>M202</t>
  </si>
  <si>
    <t>Cimento porthand CP II-32</t>
  </si>
  <si>
    <t>M328</t>
  </si>
  <si>
    <t>Luva de emenda D= 32 mm</t>
  </si>
  <si>
    <t>un</t>
  </si>
  <si>
    <t>M390</t>
  </si>
  <si>
    <t>Porca de ancoragem D= 32 mm</t>
  </si>
  <si>
    <t>M391</t>
  </si>
  <si>
    <t>Contra porca h= 35 mm D= 32mm</t>
  </si>
  <si>
    <t>M392</t>
  </si>
  <si>
    <t>Aço ST 85/105 D= 32 mm</t>
  </si>
  <si>
    <t>M393</t>
  </si>
  <si>
    <t>Placa de ancoragem - 200x200x38 mm</t>
  </si>
  <si>
    <t>M394</t>
  </si>
  <si>
    <t>Bainha metálica D=40 mm</t>
  </si>
  <si>
    <t>LACRE PARA CAIXA DE CAPTAÇÃO NA PISTA</t>
  </si>
  <si>
    <t>LIGAÇÕES DE ÁGUAS PLUVIAIS DAS EDIFIC. COM TUBO PVC Ø 100MM</t>
  </si>
  <si>
    <t>LIGAÇÕES DE ÁGUAS PLUVIAIS DAS EDIFIC. COM TUBO PVC Ø 150MM</t>
  </si>
  <si>
    <t>LOTE: 2</t>
  </si>
  <si>
    <t>TRECHO: ENTRE A RUA MAURÍCIO NUNES E A RUA TENENTE RICARDO KIRCH</t>
  </si>
  <si>
    <r>
      <t>DATA BASE:</t>
    </r>
    <r>
      <rPr>
        <b/>
        <sz val="8"/>
        <rFont val="Arial"/>
        <family val="2"/>
      </rPr>
      <t xml:space="preserve">  SICRO/PR - MAR/2011</t>
    </r>
  </si>
  <si>
    <t>BDI   20,31%</t>
  </si>
  <si>
    <t>2S.06.210.51</t>
  </si>
  <si>
    <t>ud</t>
  </si>
  <si>
    <t>Forma comum de madeira</t>
  </si>
  <si>
    <t>Concreto fck= 10MPa</t>
  </si>
  <si>
    <t>m²</t>
  </si>
  <si>
    <t>Escavação mecânica de valas</t>
  </si>
  <si>
    <t>GAP-2</t>
  </si>
  <si>
    <t>GAP-145</t>
  </si>
  <si>
    <t>M324</t>
  </si>
  <si>
    <t>Pórtico metálico (15 a17 m de vão)</t>
  </si>
  <si>
    <t>1A.01.580.03</t>
  </si>
  <si>
    <t>M319</t>
  </si>
  <si>
    <t>Arame recozido n° 18</t>
  </si>
  <si>
    <t>1A.00.301.00</t>
  </si>
  <si>
    <t>Fornecimento de aço CA-25</t>
  </si>
  <si>
    <t>VALOR</t>
  </si>
  <si>
    <t>ORGÃO</t>
  </si>
  <si>
    <t>GAPC-37</t>
  </si>
  <si>
    <t>GAPC-28</t>
  </si>
  <si>
    <t>GAPC-29</t>
  </si>
  <si>
    <t>LINHA VERDE SUL</t>
  </si>
  <si>
    <t>GAPC-32</t>
  </si>
  <si>
    <t>LEVANTAMENTO DE TAMPÃO DE FºFº DE POÇO DE VISITA</t>
  </si>
  <si>
    <t>T604</t>
  </si>
  <si>
    <t>Pedreiro</t>
  </si>
  <si>
    <t>M904</t>
  </si>
  <si>
    <t>Geotextil não tecido agulhado RT - 14</t>
  </si>
  <si>
    <t>1A 00 002 91</t>
  </si>
  <si>
    <t>Transporte comercial c/ basculante 10m³ rod pavimentada</t>
  </si>
  <si>
    <t>1A 00 717 00</t>
  </si>
  <si>
    <t>Brita comercial</t>
  </si>
  <si>
    <t>Piso em granilhas aparentes medindo 40x40x3 cm</t>
  </si>
  <si>
    <t>Rejunte especial</t>
  </si>
  <si>
    <t>SINAPI</t>
  </si>
  <si>
    <t>m/mês</t>
  </si>
  <si>
    <t>LOCAÇÃO DE ANDAIME TUBULAR TIPO TORRE</t>
  </si>
  <si>
    <t>73875/001</t>
  </si>
  <si>
    <t>Tubo PVC 40 cm</t>
  </si>
  <si>
    <t>Forma de madeira</t>
  </si>
  <si>
    <t>1A 01 890 01</t>
  </si>
  <si>
    <t>Escavação manual em material de 1ª categoria</t>
  </si>
  <si>
    <t>1A 01 893 01</t>
  </si>
  <si>
    <t>Compactação manual</t>
  </si>
  <si>
    <t>Chapa metálica #  19 mm (165x525)mm</t>
  </si>
  <si>
    <t>DER/PR</t>
  </si>
  <si>
    <t>DATA</t>
  </si>
  <si>
    <t>Motoniveladora</t>
  </si>
  <si>
    <t>Rolo compactador AP-26</t>
  </si>
  <si>
    <t>Rolo compactador CA-25</t>
  </si>
  <si>
    <t>Caminhão pipa 6000 l</t>
  </si>
  <si>
    <t>Trator de pneus</t>
  </si>
  <si>
    <t>Brita graduada reciclada - posto obra</t>
  </si>
  <si>
    <t>COTAÇÃO</t>
  </si>
  <si>
    <t>exímia</t>
  </si>
  <si>
    <t>iasin</t>
  </si>
  <si>
    <t>média</t>
  </si>
  <si>
    <t>Execução de subbase com brita graduada reciclada</t>
  </si>
  <si>
    <t>Fornecimento e assentamento de 2 eletrodutos de PEAD D=100 mm</t>
  </si>
  <si>
    <t>Fornecimento de chapa metálica # 19 mm (165x525) mm</t>
  </si>
  <si>
    <t>Remoção mecanizada da camada granular pavimento</t>
  </si>
  <si>
    <t>Fornecimento e cravação de estaca metálica perfil "I" (W 350x66)</t>
  </si>
  <si>
    <t>Tirante protendido p/ cort. aço ST 85/105 D=32 mm</t>
  </si>
  <si>
    <t>Pórtico metálico AC/BC</t>
  </si>
  <si>
    <t>Fornecimento, preparo e colocação formas aço CA-25</t>
  </si>
  <si>
    <t>Fornecimento e colocação de tubo de PVC D= 40 cm</t>
  </si>
  <si>
    <t>Fornecimento e aplicação de asfalto texturizado colorido</t>
  </si>
  <si>
    <t>GAP-138</t>
  </si>
  <si>
    <t>GAP-147</t>
  </si>
  <si>
    <t>Ferragem CA-50</t>
  </si>
  <si>
    <t>SMOP/ JUNHO/2011</t>
  </si>
  <si>
    <t>Caminhão Basculante - 10 m3 - 15 t (191 kW)</t>
  </si>
  <si>
    <t>Equi. para solda - transformador solda elét. 250 amp (8 kW)</t>
  </si>
  <si>
    <t>E016</t>
  </si>
  <si>
    <t>Caminhão basculante - 10m³ - 15t (191 kW)</t>
  </si>
  <si>
    <t>GAP-141</t>
  </si>
  <si>
    <t>Concreto usinado fck= 20 MPa aplicado</t>
  </si>
  <si>
    <t>GAP-125</t>
  </si>
  <si>
    <t>Lastro de brita</t>
  </si>
  <si>
    <t>Escada para taludes de corte e aterro</t>
  </si>
  <si>
    <r>
      <t>DATA BASE:</t>
    </r>
    <r>
      <rPr>
        <b/>
        <sz val="8"/>
        <rFont val="Arial"/>
        <family val="2"/>
      </rPr>
      <t xml:space="preserve">  SICRO/PR - MAI/2011</t>
    </r>
  </si>
  <si>
    <t>Tubo de concreto perfurado D=20 cm</t>
  </si>
  <si>
    <t>Fornecimento e assentamento de piso em granilhas aparentes, medindo 40x40x3 cm ou similar</t>
  </si>
  <si>
    <t>Pastilhas 4,5x4,5 cm em porcelana Miscelânea Blu Scuro</t>
  </si>
  <si>
    <t>Fornecimento e assentamento de pastilhas em porcelana 4,5x4,5 cm ref. 21326 - Miscelânea Blu Scuro ou Similar</t>
  </si>
  <si>
    <r>
      <t>DATA BASE:</t>
    </r>
    <r>
      <rPr>
        <b/>
        <sz val="8"/>
        <rFont val="Arial"/>
        <family val="2"/>
      </rPr>
      <t xml:space="preserve">  SMOP - JUN/2011</t>
    </r>
  </si>
  <si>
    <t>Pastilheiro</t>
  </si>
  <si>
    <t xml:space="preserve">Rejunte </t>
  </si>
  <si>
    <t>Argamassa</t>
  </si>
  <si>
    <t>Fornecimento e colocação de paraciclo</t>
  </si>
  <si>
    <t xml:space="preserve"> </t>
  </si>
  <si>
    <t>GAP-1</t>
  </si>
  <si>
    <t>Escavação manual de valas</t>
  </si>
  <si>
    <t>GAP-139</t>
  </si>
  <si>
    <t>Concreto usinado fck= 15 MPa aplicado</t>
  </si>
  <si>
    <t>Fornecimento e plantio de palmeira (phoenix roebelinini)</t>
  </si>
  <si>
    <t>1A.01.890.01</t>
  </si>
  <si>
    <t>M.907</t>
  </si>
  <si>
    <t>Adubo orgânico</t>
  </si>
  <si>
    <t>M.705</t>
  </si>
  <si>
    <t>Cal Hidratada</t>
  </si>
  <si>
    <t>M.602</t>
  </si>
  <si>
    <t>Adubo NPK (4.14.8)</t>
  </si>
  <si>
    <t>Muda de palmeira phoenix roebelinni</t>
  </si>
  <si>
    <t>Fornecimento e plantio de hera (hedera canariensis)</t>
  </si>
  <si>
    <t>Muda de hera (hedera canariensis)</t>
  </si>
  <si>
    <t>Tubo corrugado em PEAD 100 mm</t>
  </si>
  <si>
    <t>Tubo galvanizado de 2" com fixador e pintura eletrostática</t>
  </si>
  <si>
    <t>2S 05 302 04</t>
  </si>
  <si>
    <t>E011</t>
  </si>
  <si>
    <t>Retroescavadeira de pneus (56 kW)</t>
  </si>
  <si>
    <t>Caminhão Basculante - 10m³ - 15t (191 kW)</t>
  </si>
  <si>
    <t>M320</t>
  </si>
  <si>
    <t>Pregos de ferro 18x30</t>
  </si>
  <si>
    <t>M406</t>
  </si>
  <si>
    <t>Caibros de 7,5 cm x7,5 cm</t>
  </si>
  <si>
    <t>M415</t>
  </si>
  <si>
    <t>Tábua 2,5x22,5 cm</t>
  </si>
  <si>
    <t>M710</t>
  </si>
  <si>
    <t>Pedra de mão</t>
  </si>
  <si>
    <t>M921</t>
  </si>
  <si>
    <t>Gabião caixa 2x1x0,50 m ZN/AL</t>
  </si>
  <si>
    <t>Transporte comercial c/ basculante 10 m³ rod. pav.</t>
  </si>
  <si>
    <t>Muro gabião  cx. 0,50 alt. 8X10 ZN/AL D=2,7mm</t>
  </si>
  <si>
    <t>Muro gabião  cx. 1,00 alt. 8X10 ZN/AL D=2,7mm</t>
  </si>
  <si>
    <t>Remoção de casa de alvenaria</t>
  </si>
  <si>
    <r>
      <t>DATA BASE:</t>
    </r>
    <r>
      <rPr>
        <b/>
        <sz val="8"/>
        <rFont val="Arial"/>
        <family val="2"/>
      </rPr>
      <t xml:space="preserve">  DER/PR - ABR/2011</t>
    </r>
  </si>
  <si>
    <t>Encarregado de Serviço</t>
  </si>
  <si>
    <t>2S.04.500.58</t>
  </si>
  <si>
    <t>Dreno longitudinal profundo p/ corte em solo - DPS 08 AC/BC</t>
  </si>
  <si>
    <t>SMOP</t>
  </si>
  <si>
    <t>Fornecimento e assentamento de lajota tátil de alerta/direcional, medindo 40x40x3 cm</t>
  </si>
  <si>
    <t>Lajota tátil de alerta/direcional 40x40x3 cm</t>
  </si>
  <si>
    <t>Argamassa 1:3</t>
  </si>
  <si>
    <t>Transporte</t>
  </si>
  <si>
    <t>FORNECIMENTO E ASSENTAMENTO DE LAJOTA TÁTIL DE ALERTA/DIRECIONAL, MEDINDO 40X40X3 cm</t>
  </si>
  <si>
    <t>FORNECIMENTO E ASSENTAMENTO DE MEIO FIO EXTRUSADO COM SARJETA PADRÃO PMC</t>
  </si>
  <si>
    <t>FORNECIMENTO E ASSENTAMENTO DE MEIO FIO EXTRUSADO REBAIXADO COM SARJETA PADRÃO PMC</t>
  </si>
  <si>
    <t>SMOP - email</t>
  </si>
  <si>
    <t>PROJETO TIPO IPPUC</t>
  </si>
  <si>
    <t>PROJETO TIPO ESTEIO</t>
  </si>
  <si>
    <t>2S 05 302 05</t>
  </si>
  <si>
    <t>Fornecimento asfalto texturizado colorido</t>
  </si>
  <si>
    <t>IMPLANTAÇÃO DE RAMPA PARA DEFICIENTES EM LOCAIS ESTREITOS</t>
  </si>
  <si>
    <t>2S 03 951 01</t>
  </si>
  <si>
    <t>Pintura com nata de cimento</t>
  </si>
  <si>
    <t>Execução de meio-fio com sarjeta padrão PMC guia alta extrusado</t>
  </si>
  <si>
    <t>Mão de obra + equipamento para execução do meio-fio guia alta extrusado</t>
  </si>
  <si>
    <t>GAP-149</t>
  </si>
  <si>
    <t>Execução de meio-fio com sarjeta padrão PMC guia baixa extrusado</t>
  </si>
  <si>
    <t>Mão de obra + equipamento para execução do meio-fio guia baixa extrusado</t>
  </si>
  <si>
    <r>
      <t>DATA BASE:</t>
    </r>
    <r>
      <rPr>
        <b/>
        <sz val="8"/>
        <rFont val="Arial"/>
        <family val="2"/>
      </rPr>
      <t xml:space="preserve"> </t>
    </r>
  </si>
  <si>
    <t>SMOP - JUN/2011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</si>
</sst>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&quot;Cr$&quot;* #,##0_);_(&quot;Cr$&quot;* \(#,##0\);_(&quot;Cr$&quot;* &quot;-&quot;_);_(@_)"/>
    <numFmt numFmtId="165" formatCode="0.000"/>
    <numFmt numFmtId="166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i/>
      <sz val="8"/>
      <name val="Arial"/>
      <family val="2"/>
    </font>
    <font>
      <sz val="6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i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rgb="FFFF0000"/>
      <name val="Arial"/>
      <family val="2"/>
    </font>
    <font>
      <b/>
      <i/>
      <sz val="11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</cellStyleXfs>
  <cellXfs count="461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8" xfId="0" applyFont="1" applyFill="1" applyBorder="1"/>
    <xf numFmtId="0" fontId="4" fillId="0" borderId="0" xfId="0" applyFont="1" applyFill="1" applyBorder="1"/>
    <xf numFmtId="0" fontId="4" fillId="0" borderId="9" xfId="0" applyFont="1" applyFill="1" applyBorder="1"/>
    <xf numFmtId="0" fontId="10" fillId="0" borderId="10" xfId="0" applyFont="1" applyFill="1" applyBorder="1"/>
    <xf numFmtId="0" fontId="13" fillId="0" borderId="1" xfId="0" applyFont="1" applyFill="1" applyBorder="1"/>
    <xf numFmtId="0" fontId="10" fillId="0" borderId="1" xfId="0" applyFont="1" applyFill="1" applyBorder="1"/>
    <xf numFmtId="0" fontId="4" fillId="0" borderId="1" xfId="0" applyFont="1" applyFill="1" applyBorder="1"/>
    <xf numFmtId="0" fontId="13" fillId="0" borderId="2" xfId="0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/>
    <xf numFmtId="4" fontId="4" fillId="0" borderId="13" xfId="0" applyNumberFormat="1" applyFont="1" applyFill="1" applyBorder="1"/>
    <xf numFmtId="4" fontId="4" fillId="0" borderId="14" xfId="0" applyNumberFormat="1" applyFont="1" applyFill="1" applyBorder="1"/>
    <xf numFmtId="0" fontId="4" fillId="0" borderId="15" xfId="0" applyFont="1" applyFill="1" applyBorder="1"/>
    <xf numFmtId="4" fontId="4" fillId="0" borderId="6" xfId="0" applyNumberFormat="1" applyFont="1" applyFill="1" applyBorder="1"/>
    <xf numFmtId="0" fontId="4" fillId="0" borderId="18" xfId="0" applyFont="1" applyFill="1" applyBorder="1"/>
    <xf numFmtId="0" fontId="4" fillId="0" borderId="19" xfId="0" applyFont="1" applyFill="1" applyBorder="1"/>
    <xf numFmtId="2" fontId="4" fillId="0" borderId="20" xfId="0" applyNumberFormat="1" applyFont="1" applyFill="1" applyBorder="1"/>
    <xf numFmtId="0" fontId="4" fillId="0" borderId="13" xfId="0" applyFont="1" applyFill="1" applyBorder="1"/>
    <xf numFmtId="4" fontId="4" fillId="0" borderId="21" xfId="0" applyNumberFormat="1" applyFont="1" applyFill="1" applyBorder="1"/>
    <xf numFmtId="0" fontId="4" fillId="0" borderId="6" xfId="0" applyFont="1" applyFill="1" applyBorder="1"/>
    <xf numFmtId="10" fontId="4" fillId="0" borderId="6" xfId="0" applyNumberFormat="1" applyFont="1" applyFill="1" applyBorder="1"/>
    <xf numFmtId="4" fontId="4" fillId="0" borderId="19" xfId="0" applyNumberFormat="1" applyFont="1" applyFill="1" applyBorder="1"/>
    <xf numFmtId="4" fontId="4" fillId="0" borderId="20" xfId="0" applyNumberFormat="1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3" xfId="0" applyFont="1" applyFill="1" applyBorder="1"/>
    <xf numFmtId="2" fontId="4" fillId="0" borderId="25" xfId="0" applyNumberFormat="1" applyFont="1" applyFill="1" applyBorder="1"/>
    <xf numFmtId="0" fontId="4" fillId="0" borderId="10" xfId="0" applyFont="1" applyFill="1" applyBorder="1"/>
    <xf numFmtId="166" fontId="13" fillId="0" borderId="1" xfId="0" applyNumberFormat="1" applyFont="1" applyFill="1" applyBorder="1"/>
    <xf numFmtId="2" fontId="10" fillId="0" borderId="19" xfId="0" applyNumberFormat="1" applyFont="1" applyFill="1" applyBorder="1" applyAlignment="1">
      <alignment horizontal="center"/>
    </xf>
    <xf numFmtId="0" fontId="4" fillId="0" borderId="26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2" fontId="5" fillId="0" borderId="20" xfId="0" applyNumberFormat="1" applyFont="1" applyFill="1" applyBorder="1"/>
    <xf numFmtId="0" fontId="4" fillId="0" borderId="6" xfId="0" applyFont="1" applyFill="1" applyBorder="1" applyAlignment="1">
      <alignment horizontal="center"/>
    </xf>
    <xf numFmtId="2" fontId="4" fillId="0" borderId="6" xfId="0" applyNumberFormat="1" applyFont="1" applyFill="1" applyBorder="1"/>
    <xf numFmtId="165" fontId="4" fillId="0" borderId="6" xfId="0" applyNumberFormat="1" applyFont="1" applyFill="1" applyBorder="1"/>
    <xf numFmtId="2" fontId="4" fillId="0" borderId="14" xfId="0" applyNumberFormat="1" applyFont="1" applyFill="1" applyBorder="1"/>
    <xf numFmtId="0" fontId="4" fillId="0" borderId="16" xfId="0" applyFont="1" applyFill="1" applyBorder="1" applyAlignment="1"/>
    <xf numFmtId="0" fontId="4" fillId="0" borderId="17" xfId="0" applyFont="1" applyFill="1" applyBorder="1" applyAlignment="1"/>
    <xf numFmtId="0" fontId="4" fillId="0" borderId="7" xfId="0" applyFont="1" applyFill="1" applyBorder="1" applyAlignment="1"/>
    <xf numFmtId="0" fontId="4" fillId="0" borderId="29" xfId="0" applyFont="1" applyFill="1" applyBorder="1"/>
    <xf numFmtId="2" fontId="5" fillId="0" borderId="30" xfId="0" applyNumberFormat="1" applyFont="1" applyFill="1" applyBorder="1"/>
    <xf numFmtId="4" fontId="5" fillId="0" borderId="2" xfId="0" applyNumberFormat="1" applyFont="1" applyFill="1" applyBorder="1"/>
    <xf numFmtId="0" fontId="14" fillId="0" borderId="29" xfId="0" applyFont="1" applyFill="1" applyBorder="1"/>
    <xf numFmtId="0" fontId="4" fillId="0" borderId="30" xfId="0" applyFont="1" applyFill="1" applyBorder="1"/>
    <xf numFmtId="0" fontId="4" fillId="0" borderId="2" xfId="0" applyFont="1" applyFill="1" applyBorder="1"/>
    <xf numFmtId="0" fontId="5" fillId="0" borderId="3" xfId="0" applyFont="1" applyFill="1" applyBorder="1"/>
    <xf numFmtId="0" fontId="5" fillId="0" borderId="0" xfId="0" applyFont="1" applyFill="1" applyBorder="1"/>
    <xf numFmtId="0" fontId="5" fillId="0" borderId="8" xfId="0" applyFont="1" applyFill="1" applyBorder="1"/>
    <xf numFmtId="4" fontId="4" fillId="0" borderId="9" xfId="0" applyNumberFormat="1" applyFont="1" applyFill="1" applyBorder="1"/>
    <xf numFmtId="0" fontId="6" fillId="0" borderId="0" xfId="0" applyFont="1" applyFill="1"/>
    <xf numFmtId="0" fontId="6" fillId="0" borderId="0" xfId="0" applyFont="1"/>
    <xf numFmtId="0" fontId="6" fillId="0" borderId="8" xfId="0" applyFont="1" applyFill="1" applyBorder="1"/>
    <xf numFmtId="0" fontId="6" fillId="0" borderId="0" xfId="0" applyFont="1" applyFill="1" applyBorder="1"/>
    <xf numFmtId="0" fontId="6" fillId="0" borderId="9" xfId="0" applyFont="1" applyFill="1" applyBorder="1"/>
    <xf numFmtId="0" fontId="17" fillId="0" borderId="10" xfId="0" applyFont="1" applyFill="1" applyBorder="1"/>
    <xf numFmtId="0" fontId="18" fillId="0" borderId="1" xfId="0" applyFont="1" applyFill="1" applyBorder="1" applyAlignment="1">
      <alignment horizontal="center"/>
    </xf>
    <xf numFmtId="0" fontId="17" fillId="0" borderId="1" xfId="0" applyFont="1" applyFill="1" applyBorder="1"/>
    <xf numFmtId="0" fontId="6" fillId="0" borderId="1" xfId="0" applyFont="1" applyFill="1" applyBorder="1"/>
    <xf numFmtId="0" fontId="18" fillId="0" borderId="2" xfId="0" applyFont="1" applyFill="1" applyBorder="1"/>
    <xf numFmtId="0" fontId="6" fillId="0" borderId="11" xfId="0" applyFont="1" applyFill="1" applyBorder="1" applyAlignment="1">
      <alignment horizontal="center" vertical="center"/>
    </xf>
    <xf numFmtId="4" fontId="4" fillId="0" borderId="15" xfId="0" applyNumberFormat="1" applyFont="1" applyFill="1" applyBorder="1"/>
    <xf numFmtId="4" fontId="6" fillId="0" borderId="15" xfId="0" applyNumberFormat="1" applyFont="1" applyFill="1" applyBorder="1"/>
    <xf numFmtId="4" fontId="6" fillId="0" borderId="6" xfId="0" applyNumberFormat="1" applyFont="1" applyFill="1" applyBorder="1"/>
    <xf numFmtId="4" fontId="6" fillId="0" borderId="18" xfId="0" applyNumberFormat="1" applyFont="1" applyFill="1" applyBorder="1"/>
    <xf numFmtId="4" fontId="6" fillId="0" borderId="19" xfId="0" applyNumberFormat="1" applyFont="1" applyFill="1" applyBorder="1"/>
    <xf numFmtId="4" fontId="6" fillId="0" borderId="0" xfId="0" applyNumberFormat="1" applyFont="1" applyFill="1"/>
    <xf numFmtId="4" fontId="6" fillId="0" borderId="12" xfId="0" applyNumberFormat="1" applyFont="1" applyFill="1" applyBorder="1"/>
    <xf numFmtId="4" fontId="6" fillId="0" borderId="13" xfId="0" applyNumberFormat="1" applyFont="1" applyFill="1" applyBorder="1"/>
    <xf numFmtId="4" fontId="6" fillId="0" borderId="14" xfId="0" applyNumberFormat="1" applyFont="1" applyFill="1" applyBorder="1"/>
    <xf numFmtId="4" fontId="6" fillId="0" borderId="37" xfId="0" applyNumberFormat="1" applyFont="1" applyFill="1" applyBorder="1"/>
    <xf numFmtId="4" fontId="6" fillId="0" borderId="5" xfId="0" applyNumberFormat="1" applyFont="1" applyFill="1" applyBorder="1"/>
    <xf numFmtId="4" fontId="6" fillId="0" borderId="16" xfId="0" applyNumberFormat="1" applyFont="1" applyFill="1" applyBorder="1" applyAlignment="1"/>
    <xf numFmtId="4" fontId="6" fillId="0" borderId="17" xfId="0" applyNumberFormat="1" applyFont="1" applyFill="1" applyBorder="1" applyAlignment="1"/>
    <xf numFmtId="4" fontId="6" fillId="0" borderId="7" xfId="0" applyNumberFormat="1" applyFont="1" applyFill="1" applyBorder="1" applyAlignment="1"/>
    <xf numFmtId="10" fontId="6" fillId="0" borderId="6" xfId="1" applyNumberFormat="1" applyFont="1" applyFill="1" applyBorder="1"/>
    <xf numFmtId="4" fontId="6" fillId="0" borderId="20" xfId="0" applyNumberFormat="1" applyFont="1" applyFill="1" applyBorder="1"/>
    <xf numFmtId="4" fontId="6" fillId="0" borderId="22" xfId="0" applyNumberFormat="1" applyFont="1" applyFill="1" applyBorder="1"/>
    <xf numFmtId="4" fontId="6" fillId="0" borderId="23" xfId="0" applyNumberFormat="1" applyFont="1" applyFill="1" applyBorder="1"/>
    <xf numFmtId="4" fontId="6" fillId="0" borderId="24" xfId="0" applyNumberFormat="1" applyFont="1" applyFill="1" applyBorder="1"/>
    <xf numFmtId="4" fontId="6" fillId="0" borderId="3" xfId="0" applyNumberFormat="1" applyFont="1" applyFill="1" applyBorder="1"/>
    <xf numFmtId="4" fontId="4" fillId="0" borderId="25" xfId="0" applyNumberFormat="1" applyFont="1" applyFill="1" applyBorder="1"/>
    <xf numFmtId="4" fontId="6" fillId="0" borderId="10" xfId="0" applyNumberFormat="1" applyFont="1" applyFill="1" applyBorder="1"/>
    <xf numFmtId="4" fontId="6" fillId="0" borderId="1" xfId="0" applyNumberFormat="1" applyFont="1" applyFill="1" applyBorder="1"/>
    <xf numFmtId="4" fontId="18" fillId="0" borderId="1" xfId="0" applyNumberFormat="1" applyFont="1" applyFill="1" applyBorder="1"/>
    <xf numFmtId="4" fontId="17" fillId="0" borderId="19" xfId="0" applyNumberFormat="1" applyFont="1" applyFill="1" applyBorder="1" applyAlignment="1">
      <alignment horizontal="center"/>
    </xf>
    <xf numFmtId="4" fontId="6" fillId="0" borderId="26" xfId="0" applyNumberFormat="1" applyFont="1" applyFill="1" applyBorder="1"/>
    <xf numFmtId="4" fontId="6" fillId="0" borderId="27" xfId="0" applyNumberFormat="1" applyFont="1" applyFill="1" applyBorder="1"/>
    <xf numFmtId="4" fontId="6" fillId="0" borderId="28" xfId="0" applyNumberFormat="1" applyFont="1" applyFill="1" applyBorder="1"/>
    <xf numFmtId="4" fontId="7" fillId="0" borderId="20" xfId="0" applyNumberFormat="1" applyFont="1" applyFill="1" applyBorder="1"/>
    <xf numFmtId="0" fontId="4" fillId="0" borderId="39" xfId="0" applyFont="1" applyFill="1" applyBorder="1"/>
    <xf numFmtId="0" fontId="4" fillId="0" borderId="13" xfId="0" applyFont="1" applyFill="1" applyBorder="1" applyAlignment="1">
      <alignment horizontal="center"/>
    </xf>
    <xf numFmtId="2" fontId="4" fillId="0" borderId="13" xfId="0" applyNumberFormat="1" applyFont="1" applyFill="1" applyBorder="1"/>
    <xf numFmtId="165" fontId="4" fillId="0" borderId="13" xfId="0" applyNumberFormat="1" applyFont="1" applyFill="1" applyBorder="1"/>
    <xf numFmtId="2" fontId="4" fillId="0" borderId="21" xfId="0" applyNumberFormat="1" applyFont="1" applyFill="1" applyBorder="1"/>
    <xf numFmtId="2" fontId="4" fillId="0" borderId="40" xfId="0" applyNumberFormat="1" applyFont="1" applyFill="1" applyBorder="1"/>
    <xf numFmtId="0" fontId="4" fillId="0" borderId="37" xfId="0" applyFont="1" applyFill="1" applyBorder="1"/>
    <xf numFmtId="0" fontId="6" fillId="0" borderId="15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/>
    <xf numFmtId="2" fontId="6" fillId="0" borderId="14" xfId="0" applyNumberFormat="1" applyFont="1" applyFill="1" applyBorder="1"/>
    <xf numFmtId="0" fontId="6" fillId="0" borderId="18" xfId="0" applyFont="1" applyFill="1" applyBorder="1"/>
    <xf numFmtId="0" fontId="6" fillId="0" borderId="19" xfId="0" applyFont="1" applyFill="1" applyBorder="1"/>
    <xf numFmtId="2" fontId="7" fillId="0" borderId="20" xfId="0" applyNumberFormat="1" applyFont="1" applyFill="1" applyBorder="1"/>
    <xf numFmtId="165" fontId="6" fillId="0" borderId="6" xfId="0" applyNumberFormat="1" applyFont="1" applyFill="1" applyBorder="1"/>
    <xf numFmtId="2" fontId="6" fillId="0" borderId="6" xfId="0" applyNumberFormat="1" applyFont="1" applyFill="1" applyBorder="1"/>
    <xf numFmtId="0" fontId="6" fillId="0" borderId="29" xfId="0" applyFont="1" applyFill="1" applyBorder="1"/>
    <xf numFmtId="0" fontId="6" fillId="0" borderId="3" xfId="0" applyFont="1" applyFill="1" applyBorder="1"/>
    <xf numFmtId="2" fontId="7" fillId="0" borderId="30" xfId="0" applyNumberFormat="1" applyFont="1" applyFill="1" applyBorder="1"/>
    <xf numFmtId="0" fontId="6" fillId="0" borderId="10" xfId="0" applyFont="1" applyFill="1" applyBorder="1"/>
    <xf numFmtId="2" fontId="7" fillId="0" borderId="2" xfId="0" applyNumberFormat="1" applyFont="1" applyFill="1" applyBorder="1"/>
    <xf numFmtId="0" fontId="20" fillId="0" borderId="29" xfId="0" applyFont="1" applyFill="1" applyBorder="1"/>
    <xf numFmtId="0" fontId="6" fillId="0" borderId="30" xfId="0" applyFont="1" applyFill="1" applyBorder="1"/>
    <xf numFmtId="0" fontId="6" fillId="0" borderId="2" xfId="0" applyFont="1" applyFill="1" applyBorder="1"/>
    <xf numFmtId="0" fontId="4" fillId="0" borderId="16" xfId="0" applyFont="1" applyFill="1" applyBorder="1" applyAlignment="1"/>
    <xf numFmtId="0" fontId="4" fillId="0" borderId="17" xfId="0" applyFont="1" applyFill="1" applyBorder="1" applyAlignment="1"/>
    <xf numFmtId="0" fontId="4" fillId="0" borderId="7" xfId="0" applyFont="1" applyFill="1" applyBorder="1" applyAlignment="1"/>
    <xf numFmtId="0" fontId="4" fillId="0" borderId="11" xfId="0" applyFont="1" applyFill="1" applyBorder="1" applyAlignment="1">
      <alignment horizontal="center" vertical="center"/>
    </xf>
    <xf numFmtId="0" fontId="5" fillId="0" borderId="9" xfId="0" applyFont="1" applyFill="1" applyBorder="1"/>
    <xf numFmtId="4" fontId="5" fillId="0" borderId="20" xfId="0" applyNumberFormat="1" applyFont="1" applyFill="1" applyBorder="1"/>
    <xf numFmtId="4" fontId="5" fillId="0" borderId="30" xfId="0" applyNumberFormat="1" applyFont="1" applyFill="1" applyBorder="1"/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/>
    <xf numFmtId="0" fontId="4" fillId="0" borderId="17" xfId="0" applyFont="1" applyFill="1" applyBorder="1" applyAlignment="1"/>
    <xf numFmtId="0" fontId="4" fillId="0" borderId="7" xfId="0" applyFont="1" applyFill="1" applyBorder="1" applyAlignment="1"/>
    <xf numFmtId="0" fontId="4" fillId="0" borderId="11" xfId="0" applyFont="1" applyFill="1" applyBorder="1" applyAlignment="1">
      <alignment horizontal="center" vertical="center"/>
    </xf>
    <xf numFmtId="0" fontId="21" fillId="0" borderId="0" xfId="0" applyFont="1" applyFill="1"/>
    <xf numFmtId="0" fontId="21" fillId="0" borderId="0" xfId="0" applyFont="1"/>
    <xf numFmtId="0" fontId="23" fillId="0" borderId="0" xfId="0" applyFont="1"/>
    <xf numFmtId="0" fontId="24" fillId="0" borderId="17" xfId="38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3" fillId="0" borderId="0" xfId="0" applyFont="1" applyFill="1" applyAlignment="1">
      <alignment horizontal="center"/>
    </xf>
    <xf numFmtId="0" fontId="24" fillId="0" borderId="17" xfId="38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23" fillId="0" borderId="17" xfId="0" applyFont="1" applyBorder="1"/>
    <xf numFmtId="4" fontId="24" fillId="0" borderId="17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21" fillId="0" borderId="8" xfId="0" applyFont="1" applyFill="1" applyBorder="1"/>
    <xf numFmtId="0" fontId="21" fillId="0" borderId="0" xfId="0" applyFont="1" applyFill="1" applyBorder="1"/>
    <xf numFmtId="0" fontId="21" fillId="0" borderId="9" xfId="0" applyFont="1" applyFill="1" applyBorder="1"/>
    <xf numFmtId="0" fontId="28" fillId="0" borderId="10" xfId="0" applyFont="1" applyFill="1" applyBorder="1"/>
    <xf numFmtId="0" fontId="29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21" fillId="0" borderId="1" xfId="0" applyFont="1" applyFill="1" applyBorder="1"/>
    <xf numFmtId="0" fontId="29" fillId="0" borderId="2" xfId="0" applyFont="1" applyFill="1" applyBorder="1"/>
    <xf numFmtId="0" fontId="21" fillId="0" borderId="11" xfId="0" applyFont="1" applyFill="1" applyBorder="1" applyAlignment="1">
      <alignment horizontal="center" vertical="center"/>
    </xf>
    <xf numFmtId="4" fontId="21" fillId="0" borderId="15" xfId="0" applyNumberFormat="1" applyFont="1" applyFill="1" applyBorder="1"/>
    <xf numFmtId="4" fontId="21" fillId="0" borderId="6" xfId="0" applyNumberFormat="1" applyFont="1" applyFill="1" applyBorder="1"/>
    <xf numFmtId="4" fontId="21" fillId="0" borderId="18" xfId="0" applyNumberFormat="1" applyFont="1" applyFill="1" applyBorder="1"/>
    <xf numFmtId="4" fontId="21" fillId="0" borderId="19" xfId="0" applyNumberFormat="1" applyFont="1" applyFill="1" applyBorder="1"/>
    <xf numFmtId="4" fontId="21" fillId="0" borderId="0" xfId="0" applyNumberFormat="1" applyFont="1" applyFill="1"/>
    <xf numFmtId="4" fontId="21" fillId="0" borderId="12" xfId="0" applyNumberFormat="1" applyFont="1" applyFill="1" applyBorder="1"/>
    <xf numFmtId="4" fontId="21" fillId="0" borderId="13" xfId="0" applyNumberFormat="1" applyFont="1" applyFill="1" applyBorder="1"/>
    <xf numFmtId="4" fontId="21" fillId="0" borderId="14" xfId="0" applyNumberFormat="1" applyFont="1" applyFill="1" applyBorder="1"/>
    <xf numFmtId="4" fontId="21" fillId="0" borderId="16" xfId="0" applyNumberFormat="1" applyFont="1" applyFill="1" applyBorder="1" applyAlignment="1"/>
    <xf numFmtId="4" fontId="21" fillId="0" borderId="17" xfId="0" applyNumberFormat="1" applyFont="1" applyFill="1" applyBorder="1" applyAlignment="1"/>
    <xf numFmtId="4" fontId="21" fillId="0" borderId="7" xfId="0" applyNumberFormat="1" applyFont="1" applyFill="1" applyBorder="1" applyAlignment="1"/>
    <xf numFmtId="4" fontId="21" fillId="0" borderId="37" xfId="0" applyNumberFormat="1" applyFont="1" applyFill="1" applyBorder="1"/>
    <xf numFmtId="4" fontId="21" fillId="0" borderId="5" xfId="0" applyNumberFormat="1" applyFont="1" applyFill="1" applyBorder="1"/>
    <xf numFmtId="10" fontId="21" fillId="0" borderId="6" xfId="1" applyNumberFormat="1" applyFont="1" applyFill="1" applyBorder="1"/>
    <xf numFmtId="4" fontId="21" fillId="0" borderId="20" xfId="0" applyNumberFormat="1" applyFont="1" applyFill="1" applyBorder="1"/>
    <xf numFmtId="4" fontId="21" fillId="0" borderId="22" xfId="0" applyNumberFormat="1" applyFont="1" applyFill="1" applyBorder="1"/>
    <xf numFmtId="4" fontId="21" fillId="0" borderId="23" xfId="0" applyNumberFormat="1" applyFont="1" applyFill="1" applyBorder="1"/>
    <xf numFmtId="4" fontId="21" fillId="0" borderId="24" xfId="0" applyNumberFormat="1" applyFont="1" applyFill="1" applyBorder="1"/>
    <xf numFmtId="4" fontId="21" fillId="0" borderId="3" xfId="0" applyNumberFormat="1" applyFont="1" applyFill="1" applyBorder="1"/>
    <xf numFmtId="4" fontId="21" fillId="0" borderId="10" xfId="0" applyNumberFormat="1" applyFont="1" applyFill="1" applyBorder="1"/>
    <xf numFmtId="4" fontId="21" fillId="0" borderId="1" xfId="0" applyNumberFormat="1" applyFont="1" applyFill="1" applyBorder="1"/>
    <xf numFmtId="4" fontId="29" fillId="0" borderId="1" xfId="0" applyNumberFormat="1" applyFont="1" applyFill="1" applyBorder="1"/>
    <xf numFmtId="4" fontId="28" fillId="0" borderId="19" xfId="0" applyNumberFormat="1" applyFont="1" applyFill="1" applyBorder="1" applyAlignment="1">
      <alignment horizontal="center"/>
    </xf>
    <xf numFmtId="4" fontId="21" fillId="0" borderId="26" xfId="0" applyNumberFormat="1" applyFont="1" applyFill="1" applyBorder="1"/>
    <xf numFmtId="4" fontId="21" fillId="0" borderId="27" xfId="0" applyNumberFormat="1" applyFont="1" applyFill="1" applyBorder="1"/>
    <xf numFmtId="4" fontId="21" fillId="0" borderId="28" xfId="0" applyNumberFormat="1" applyFont="1" applyFill="1" applyBorder="1"/>
    <xf numFmtId="4" fontId="30" fillId="0" borderId="20" xfId="0" applyNumberFormat="1" applyFont="1" applyFill="1" applyBorder="1"/>
    <xf numFmtId="0" fontId="4" fillId="0" borderId="39" xfId="0" applyFont="1" applyFill="1" applyBorder="1" applyAlignment="1">
      <alignment horizontal="center"/>
    </xf>
    <xf numFmtId="0" fontId="21" fillId="0" borderId="15" xfId="0" applyFont="1" applyFill="1" applyBorder="1"/>
    <xf numFmtId="0" fontId="21" fillId="0" borderId="6" xfId="0" applyFont="1" applyFill="1" applyBorder="1" applyAlignment="1">
      <alignment horizontal="center"/>
    </xf>
    <xf numFmtId="0" fontId="21" fillId="0" borderId="6" xfId="0" applyFont="1" applyFill="1" applyBorder="1"/>
    <xf numFmtId="2" fontId="21" fillId="0" borderId="14" xfId="0" applyNumberFormat="1" applyFont="1" applyFill="1" applyBorder="1"/>
    <xf numFmtId="0" fontId="21" fillId="0" borderId="18" xfId="0" applyFont="1" applyFill="1" applyBorder="1"/>
    <xf numFmtId="0" fontId="21" fillId="0" borderId="19" xfId="0" applyFont="1" applyFill="1" applyBorder="1"/>
    <xf numFmtId="2" fontId="30" fillId="0" borderId="20" xfId="0" applyNumberFormat="1" applyFont="1" applyFill="1" applyBorder="1"/>
    <xf numFmtId="165" fontId="21" fillId="0" borderId="6" xfId="0" applyNumberFormat="1" applyFont="1" applyFill="1" applyBorder="1"/>
    <xf numFmtId="2" fontId="21" fillId="0" borderId="6" xfId="0" applyNumberFormat="1" applyFont="1" applyFill="1" applyBorder="1"/>
    <xf numFmtId="0" fontId="24" fillId="0" borderId="17" xfId="5" applyFont="1" applyFill="1" applyBorder="1" applyAlignment="1">
      <alignment horizontal="center" vertical="center" wrapText="1"/>
    </xf>
    <xf numFmtId="0" fontId="24" fillId="0" borderId="17" xfId="5" applyFont="1" applyFill="1" applyBorder="1" applyAlignment="1">
      <alignment vertical="center" wrapText="1"/>
    </xf>
    <xf numFmtId="0" fontId="4" fillId="0" borderId="4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17" xfId="0" applyFont="1" applyBorder="1" applyAlignment="1">
      <alignment horizontal="left" vertical="center"/>
    </xf>
    <xf numFmtId="4" fontId="23" fillId="0" borderId="17" xfId="0" applyNumberFormat="1" applyFont="1" applyBorder="1" applyAlignment="1">
      <alignment vertical="center"/>
    </xf>
    <xf numFmtId="49" fontId="4" fillId="0" borderId="15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3" fillId="0" borderId="1" xfId="0" applyFont="1" applyFill="1" applyBorder="1" applyAlignment="1"/>
    <xf numFmtId="0" fontId="4" fillId="0" borderId="17" xfId="40" applyFont="1" applyFill="1" applyBorder="1" applyAlignment="1">
      <alignment horizontal="left" vertical="center" wrapText="1"/>
    </xf>
    <xf numFmtId="0" fontId="24" fillId="0" borderId="17" xfId="40" applyFont="1" applyFill="1" applyBorder="1" applyAlignment="1">
      <alignment horizontal="center" vertical="center" wrapText="1"/>
    </xf>
    <xf numFmtId="0" fontId="24" fillId="0" borderId="17" xfId="27" applyFont="1" applyFill="1" applyBorder="1" applyAlignment="1">
      <alignment horizontal="center" vertical="center" wrapText="1"/>
    </xf>
    <xf numFmtId="0" fontId="24" fillId="0" borderId="17" xfId="27" applyFont="1" applyFill="1" applyBorder="1" applyAlignment="1">
      <alignment vertical="center" wrapText="1"/>
    </xf>
    <xf numFmtId="0" fontId="31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Fill="1" applyAlignment="1">
      <alignment horizontal="center"/>
    </xf>
    <xf numFmtId="0" fontId="23" fillId="0" borderId="17" xfId="0" applyFont="1" applyFill="1" applyBorder="1" applyAlignment="1">
      <alignment horizontal="left" vertical="center"/>
    </xf>
    <xf numFmtId="4" fontId="23" fillId="0" borderId="17" xfId="0" applyNumberFormat="1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17" fontId="23" fillId="0" borderId="17" xfId="0" applyNumberFormat="1" applyFont="1" applyBorder="1" applyAlignment="1">
      <alignment vertical="center"/>
    </xf>
    <xf numFmtId="0" fontId="23" fillId="0" borderId="0" xfId="0" applyFont="1" applyFill="1" applyAlignment="1">
      <alignment horizontal="left"/>
    </xf>
    <xf numFmtId="0" fontId="23" fillId="0" borderId="0" xfId="0" applyFont="1" applyFill="1"/>
    <xf numFmtId="0" fontId="23" fillId="0" borderId="17" xfId="0" applyFont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2" fontId="23" fillId="0" borderId="17" xfId="0" applyNumberFormat="1" applyFont="1" applyFill="1" applyBorder="1" applyAlignment="1">
      <alignment vertical="center"/>
    </xf>
    <xf numFmtId="2" fontId="24" fillId="0" borderId="17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2" fontId="23" fillId="0" borderId="17" xfId="0" applyNumberFormat="1" applyFont="1" applyBorder="1" applyAlignment="1">
      <alignment vertical="center"/>
    </xf>
    <xf numFmtId="10" fontId="4" fillId="0" borderId="0" xfId="0" applyNumberFormat="1" applyFont="1" applyFill="1" applyBorder="1"/>
    <xf numFmtId="2" fontId="5" fillId="0" borderId="9" xfId="0" applyNumberFormat="1" applyFont="1" applyFill="1" applyBorder="1"/>
    <xf numFmtId="4" fontId="5" fillId="0" borderId="9" xfId="0" applyNumberFormat="1" applyFont="1" applyFill="1" applyBorder="1"/>
    <xf numFmtId="4" fontId="21" fillId="0" borderId="16" xfId="0" applyNumberFormat="1" applyFont="1" applyFill="1" applyBorder="1" applyAlignment="1"/>
    <xf numFmtId="4" fontId="21" fillId="0" borderId="17" xfId="0" applyNumberFormat="1" applyFont="1" applyFill="1" applyBorder="1" applyAlignment="1"/>
    <xf numFmtId="4" fontId="21" fillId="0" borderId="7" xfId="0" applyNumberFormat="1" applyFont="1" applyFill="1" applyBorder="1" applyAlignment="1"/>
    <xf numFmtId="0" fontId="21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/>
    <xf numFmtId="0" fontId="4" fillId="0" borderId="17" xfId="0" applyFont="1" applyFill="1" applyBorder="1" applyAlignment="1"/>
    <xf numFmtId="0" fontId="4" fillId="0" borderId="7" xfId="0" applyFont="1" applyFill="1" applyBorder="1" applyAlignment="1"/>
    <xf numFmtId="0" fontId="4" fillId="0" borderId="34" xfId="0" applyFont="1" applyFill="1" applyBorder="1" applyAlignment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4" fillId="0" borderId="1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4" fontId="4" fillId="0" borderId="16" xfId="0" applyNumberFormat="1" applyFont="1" applyFill="1" applyBorder="1" applyAlignment="1"/>
    <xf numFmtId="4" fontId="4" fillId="0" borderId="17" xfId="0" applyNumberFormat="1" applyFont="1" applyFill="1" applyBorder="1" applyAlignment="1"/>
    <xf numFmtId="4" fontId="4" fillId="0" borderId="7" xfId="0" applyNumberFormat="1" applyFont="1" applyFill="1" applyBorder="1" applyAlignment="1"/>
    <xf numFmtId="0" fontId="21" fillId="0" borderId="11" xfId="0" applyFont="1" applyFill="1" applyBorder="1" applyAlignment="1">
      <alignment horizontal="center" vertical="center"/>
    </xf>
    <xf numFmtId="4" fontId="21" fillId="0" borderId="16" xfId="0" applyNumberFormat="1" applyFont="1" applyFill="1" applyBorder="1" applyAlignment="1"/>
    <xf numFmtId="4" fontId="21" fillId="0" borderId="17" xfId="0" applyNumberFormat="1" applyFont="1" applyFill="1" applyBorder="1" applyAlignment="1"/>
    <xf numFmtId="4" fontId="21" fillId="0" borderId="7" xfId="0" applyNumberFormat="1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41" xfId="0" applyFont="1" applyFill="1" applyBorder="1" applyAlignment="1">
      <alignment horizontal="left"/>
    </xf>
    <xf numFmtId="49" fontId="4" fillId="0" borderId="15" xfId="0" applyNumberFormat="1" applyFont="1" applyFill="1" applyBorder="1" applyAlignment="1">
      <alignment horizontal="left"/>
    </xf>
    <xf numFmtId="2" fontId="4" fillId="0" borderId="42" xfId="0" applyNumberFormat="1" applyFont="1" applyFill="1" applyBorder="1"/>
    <xf numFmtId="0" fontId="32" fillId="0" borderId="0" xfId="0" applyFont="1" applyAlignment="1">
      <alignment vertical="center"/>
    </xf>
    <xf numFmtId="0" fontId="32" fillId="0" borderId="1" xfId="0" applyFont="1" applyBorder="1" applyAlignment="1">
      <alignment vertical="center"/>
    </xf>
    <xf numFmtId="4" fontId="4" fillId="0" borderId="18" xfId="0" applyNumberFormat="1" applyFont="1" applyFill="1" applyBorder="1"/>
    <xf numFmtId="4" fontId="4" fillId="0" borderId="0" xfId="0" applyNumberFormat="1" applyFont="1" applyFill="1"/>
    <xf numFmtId="4" fontId="4" fillId="0" borderId="37" xfId="0" applyNumberFormat="1" applyFont="1" applyFill="1" applyBorder="1"/>
    <xf numFmtId="4" fontId="4" fillId="0" borderId="5" xfId="0" applyNumberFormat="1" applyFont="1" applyFill="1" applyBorder="1"/>
    <xf numFmtId="10" fontId="4" fillId="0" borderId="6" xfId="1" applyNumberFormat="1" applyFont="1" applyFill="1" applyBorder="1"/>
    <xf numFmtId="4" fontId="4" fillId="0" borderId="22" xfId="0" applyNumberFormat="1" applyFont="1" applyFill="1" applyBorder="1"/>
    <xf numFmtId="4" fontId="4" fillId="0" borderId="23" xfId="0" applyNumberFormat="1" applyFont="1" applyFill="1" applyBorder="1"/>
    <xf numFmtId="4" fontId="4" fillId="0" borderId="24" xfId="0" applyNumberFormat="1" applyFont="1" applyFill="1" applyBorder="1"/>
    <xf numFmtId="4" fontId="4" fillId="0" borderId="3" xfId="0" applyNumberFormat="1" applyFont="1" applyFill="1" applyBorder="1"/>
    <xf numFmtId="4" fontId="4" fillId="0" borderId="10" xfId="0" applyNumberFormat="1" applyFont="1" applyFill="1" applyBorder="1"/>
    <xf numFmtId="4" fontId="4" fillId="0" borderId="1" xfId="0" applyNumberFormat="1" applyFont="1" applyFill="1" applyBorder="1"/>
    <xf numFmtId="4" fontId="13" fillId="0" borderId="1" xfId="0" applyNumberFormat="1" applyFont="1" applyFill="1" applyBorder="1"/>
    <xf numFmtId="4" fontId="10" fillId="0" borderId="19" xfId="0" applyNumberFormat="1" applyFont="1" applyFill="1" applyBorder="1" applyAlignment="1">
      <alignment horizontal="center"/>
    </xf>
    <xf numFmtId="4" fontId="4" fillId="0" borderId="26" xfId="0" applyNumberFormat="1" applyFont="1" applyFill="1" applyBorder="1"/>
    <xf numFmtId="4" fontId="4" fillId="0" borderId="27" xfId="0" applyNumberFormat="1" applyFont="1" applyFill="1" applyBorder="1"/>
    <xf numFmtId="4" fontId="4" fillId="0" borderId="28" xfId="0" applyNumberFormat="1" applyFont="1" applyFill="1" applyBorder="1"/>
    <xf numFmtId="0" fontId="4" fillId="0" borderId="0" xfId="0" applyFont="1" applyFill="1" applyBorder="1" applyAlignment="1"/>
    <xf numFmtId="49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center"/>
    </xf>
    <xf numFmtId="4" fontId="21" fillId="0" borderId="16" xfId="0" applyNumberFormat="1" applyFont="1" applyFill="1" applyBorder="1" applyAlignment="1"/>
    <xf numFmtId="4" fontId="21" fillId="0" borderId="17" xfId="0" applyNumberFormat="1" applyFont="1" applyFill="1" applyBorder="1" applyAlignment="1"/>
    <xf numFmtId="4" fontId="21" fillId="0" borderId="7" xfId="0" applyNumberFormat="1" applyFont="1" applyFill="1" applyBorder="1" applyAlignment="1"/>
    <xf numFmtId="0" fontId="23" fillId="0" borderId="0" xfId="0" applyFont="1" applyBorder="1" applyAlignment="1">
      <alignment horizontal="center" vertical="center"/>
    </xf>
    <xf numFmtId="0" fontId="4" fillId="0" borderId="0" xfId="40" applyFont="1" applyFill="1" applyBorder="1" applyAlignment="1">
      <alignment horizontal="left" vertical="center" wrapText="1"/>
    </xf>
    <xf numFmtId="0" fontId="24" fillId="0" borderId="0" xfId="40" applyFont="1" applyFill="1" applyBorder="1" applyAlignment="1">
      <alignment horizontal="center" vertical="center" wrapText="1"/>
    </xf>
    <xf numFmtId="4" fontId="23" fillId="0" borderId="0" xfId="0" applyNumberFormat="1" applyFont="1" applyBorder="1" applyAlignment="1">
      <alignment vertical="center"/>
    </xf>
    <xf numFmtId="0" fontId="23" fillId="0" borderId="0" xfId="0" applyFont="1" applyBorder="1"/>
    <xf numFmtId="0" fontId="24" fillId="0" borderId="0" xfId="0" applyFont="1" applyFill="1" applyBorder="1" applyAlignment="1">
      <alignment vertical="center" wrapText="1"/>
    </xf>
    <xf numFmtId="0" fontId="23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2" fontId="23" fillId="0" borderId="0" xfId="0" applyNumberFormat="1" applyFont="1" applyBorder="1"/>
    <xf numFmtId="17" fontId="23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" fontId="23" fillId="0" borderId="43" xfId="0" applyNumberFormat="1" applyFont="1" applyBorder="1" applyAlignment="1">
      <alignment vertical="center"/>
    </xf>
    <xf numFmtId="0" fontId="4" fillId="0" borderId="5" xfId="0" applyFont="1" applyFill="1" applyBorder="1"/>
    <xf numFmtId="4" fontId="4" fillId="0" borderId="42" xfId="0" applyNumberFormat="1" applyFont="1" applyFill="1" applyBorder="1"/>
    <xf numFmtId="0" fontId="4" fillId="0" borderId="46" xfId="0" applyFont="1" applyFill="1" applyBorder="1" applyAlignment="1">
      <alignment horizontal="center"/>
    </xf>
    <xf numFmtId="2" fontId="4" fillId="0" borderId="46" xfId="0" applyNumberFormat="1" applyFont="1" applyFill="1" applyBorder="1"/>
    <xf numFmtId="165" fontId="4" fillId="0" borderId="46" xfId="0" applyNumberFormat="1" applyFont="1" applyFill="1" applyBorder="1"/>
    <xf numFmtId="0" fontId="23" fillId="0" borderId="0" xfId="0" applyFont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4" fontId="24" fillId="0" borderId="17" xfId="0" applyNumberFormat="1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4" fontId="23" fillId="0" borderId="0" xfId="0" applyNumberFormat="1" applyFont="1" applyAlignment="1">
      <alignment vertical="center"/>
    </xf>
    <xf numFmtId="2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4" fontId="24" fillId="0" borderId="17" xfId="0" applyNumberFormat="1" applyFont="1" applyFill="1" applyBorder="1" applyAlignment="1">
      <alignment horizontal="right" vertical="center" wrapText="1"/>
    </xf>
    <xf numFmtId="0" fontId="24" fillId="0" borderId="17" xfId="0" applyFont="1" applyFill="1" applyBorder="1" applyAlignment="1">
      <alignment horizontal="right" vertical="center" wrapText="1"/>
    </xf>
    <xf numFmtId="4" fontId="23" fillId="0" borderId="17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horizontal="right" vertical="center"/>
    </xf>
    <xf numFmtId="0" fontId="4" fillId="0" borderId="39" xfId="0" applyFont="1" applyFill="1" applyBorder="1" applyAlignment="1">
      <alignment horizontal="left"/>
    </xf>
    <xf numFmtId="0" fontId="31" fillId="0" borderId="0" xfId="0" applyFont="1" applyAlignment="1">
      <alignment horizontal="center"/>
    </xf>
    <xf numFmtId="4" fontId="21" fillId="0" borderId="16" xfId="0" applyNumberFormat="1" applyFont="1" applyFill="1" applyBorder="1" applyAlignment="1"/>
    <xf numFmtId="4" fontId="21" fillId="0" borderId="17" xfId="0" applyNumberFormat="1" applyFont="1" applyFill="1" applyBorder="1" applyAlignment="1"/>
    <xf numFmtId="4" fontId="21" fillId="0" borderId="7" xfId="0" applyNumberFormat="1" applyFont="1" applyFill="1" applyBorder="1" applyAlignment="1"/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4" fontId="21" fillId="0" borderId="16" xfId="0" applyNumberFormat="1" applyFont="1" applyFill="1" applyBorder="1" applyAlignment="1"/>
    <xf numFmtId="4" fontId="21" fillId="0" borderId="17" xfId="0" applyNumberFormat="1" applyFont="1" applyFill="1" applyBorder="1" applyAlignment="1"/>
    <xf numFmtId="4" fontId="21" fillId="0" borderId="7" xfId="0" applyNumberFormat="1" applyFont="1" applyFill="1" applyBorder="1" applyAlignment="1"/>
    <xf numFmtId="0" fontId="4" fillId="0" borderId="13" xfId="0" applyFont="1" applyFill="1" applyBorder="1" applyAlignment="1">
      <alignment horizontal="center" vertical="center"/>
    </xf>
    <xf numFmtId="2" fontId="4" fillId="0" borderId="13" xfId="0" applyNumberFormat="1" applyFont="1" applyFill="1" applyBorder="1" applyAlignment="1">
      <alignment vertical="center"/>
    </xf>
    <xf numFmtId="165" fontId="4" fillId="0" borderId="13" xfId="0" applyNumberFormat="1" applyFont="1" applyFill="1" applyBorder="1" applyAlignment="1">
      <alignment vertical="center"/>
    </xf>
    <xf numFmtId="2" fontId="4" fillId="0" borderId="21" xfId="0" applyNumberFormat="1" applyFont="1" applyFill="1" applyBorder="1" applyAlignment="1">
      <alignment vertical="center"/>
    </xf>
    <xf numFmtId="0" fontId="4" fillId="0" borderId="16" xfId="0" applyFont="1" applyFill="1" applyBorder="1" applyAlignment="1"/>
    <xf numFmtId="0" fontId="4" fillId="0" borderId="17" xfId="0" applyFont="1" applyFill="1" applyBorder="1" applyAlignment="1"/>
    <xf numFmtId="0" fontId="4" fillId="0" borderId="7" xfId="0" applyFont="1" applyFill="1" applyBorder="1" applyAlignment="1"/>
    <xf numFmtId="0" fontId="4" fillId="0" borderId="26" xfId="0" applyFont="1" applyFill="1" applyBorder="1" applyAlignment="1"/>
    <xf numFmtId="0" fontId="4" fillId="0" borderId="27" xfId="0" applyFont="1" applyFill="1" applyBorder="1" applyAlignment="1"/>
    <xf numFmtId="0" fontId="4" fillId="0" borderId="28" xfId="0" applyFont="1" applyFill="1" applyBorder="1" applyAlignment="1"/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/>
    <xf numFmtId="0" fontId="4" fillId="0" borderId="23" xfId="0" applyFont="1" applyFill="1" applyBorder="1" applyAlignment="1"/>
    <xf numFmtId="0" fontId="4" fillId="0" borderId="24" xfId="0" applyFont="1" applyFill="1" applyBorder="1" applyAlignment="1"/>
    <xf numFmtId="0" fontId="3" fillId="0" borderId="28" xfId="0" applyFont="1" applyFill="1" applyBorder="1" applyAlignment="1"/>
    <xf numFmtId="0" fontId="11" fillId="0" borderId="29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/>
    <xf numFmtId="0" fontId="6" fillId="0" borderId="17" xfId="0" applyFont="1" applyFill="1" applyBorder="1" applyAlignment="1"/>
    <xf numFmtId="0" fontId="6" fillId="0" borderId="7" xfId="0" applyFont="1" applyFill="1" applyBorder="1" applyAlignment="1"/>
    <xf numFmtId="0" fontId="6" fillId="0" borderId="26" xfId="0" applyFont="1" applyFill="1" applyBorder="1" applyAlignment="1"/>
    <xf numFmtId="0" fontId="6" fillId="0" borderId="27" xfId="0" applyFont="1" applyFill="1" applyBorder="1" applyAlignment="1"/>
    <xf numFmtId="0" fontId="6" fillId="0" borderId="28" xfId="0" applyFont="1" applyFill="1" applyBorder="1" applyAlignme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/>
    <xf numFmtId="4" fontId="6" fillId="0" borderId="17" xfId="0" applyNumberFormat="1" applyFont="1" applyFill="1" applyBorder="1" applyAlignment="1"/>
    <xf numFmtId="4" fontId="6" fillId="0" borderId="7" xfId="0" applyNumberFormat="1" applyFont="1" applyFill="1" applyBorder="1" applyAlignment="1"/>
    <xf numFmtId="4" fontId="6" fillId="0" borderId="26" xfId="0" applyNumberFormat="1" applyFont="1" applyFill="1" applyBorder="1" applyAlignment="1"/>
    <xf numFmtId="4" fontId="6" fillId="0" borderId="27" xfId="0" applyNumberFormat="1" applyFont="1" applyFill="1" applyBorder="1" applyAlignment="1"/>
    <xf numFmtId="4" fontId="6" fillId="0" borderId="28" xfId="0" applyNumberFormat="1" applyFont="1" applyFill="1" applyBorder="1" applyAlignment="1"/>
    <xf numFmtId="4" fontId="6" fillId="0" borderId="32" xfId="0" applyNumberFormat="1" applyFont="1" applyFill="1" applyBorder="1" applyAlignment="1">
      <alignment horizontal="center" vertical="center" wrapText="1"/>
    </xf>
    <xf numFmtId="4" fontId="6" fillId="0" borderId="33" xfId="0" applyNumberFormat="1" applyFont="1" applyFill="1" applyBorder="1" applyAlignment="1">
      <alignment horizontal="center" vertical="center" wrapText="1"/>
    </xf>
    <xf numFmtId="4" fontId="6" fillId="0" borderId="34" xfId="0" applyNumberFormat="1" applyFont="1" applyFill="1" applyBorder="1" applyAlignment="1"/>
    <xf numFmtId="4" fontId="6" fillId="0" borderId="23" xfId="0" applyNumberFormat="1" applyFont="1" applyFill="1" applyBorder="1" applyAlignment="1"/>
    <xf numFmtId="4" fontId="6" fillId="0" borderId="24" xfId="0" applyNumberFormat="1" applyFont="1" applyFill="1" applyBorder="1" applyAlignment="1"/>
    <xf numFmtId="4" fontId="6" fillId="0" borderId="32" xfId="0" applyNumberFormat="1" applyFont="1" applyFill="1" applyBorder="1" applyAlignment="1">
      <alignment horizontal="center" vertical="center"/>
    </xf>
    <xf numFmtId="4" fontId="6" fillId="0" borderId="33" xfId="0" applyNumberFormat="1" applyFont="1" applyFill="1" applyBorder="1" applyAlignment="1">
      <alignment horizontal="center" vertical="center"/>
    </xf>
    <xf numFmtId="4" fontId="6" fillId="0" borderId="38" xfId="0" applyNumberFormat="1" applyFont="1" applyFill="1" applyBorder="1" applyAlignment="1"/>
    <xf numFmtId="4" fontId="6" fillId="0" borderId="31" xfId="0" applyNumberFormat="1" applyFont="1" applyFill="1" applyBorder="1" applyAlignment="1"/>
    <xf numFmtId="4" fontId="6" fillId="0" borderId="4" xfId="0" applyNumberFormat="1" applyFont="1" applyFill="1" applyBorder="1" applyAlignment="1"/>
    <xf numFmtId="4" fontId="19" fillId="0" borderId="28" xfId="0" applyNumberFormat="1" applyFont="1" applyFill="1" applyBorder="1" applyAlignment="1"/>
    <xf numFmtId="4" fontId="4" fillId="0" borderId="16" xfId="0" applyNumberFormat="1" applyFont="1" applyFill="1" applyBorder="1" applyAlignment="1"/>
    <xf numFmtId="4" fontId="4" fillId="0" borderId="17" xfId="0" applyNumberFormat="1" applyFont="1" applyFill="1" applyBorder="1" applyAlignment="1"/>
    <xf numFmtId="4" fontId="4" fillId="0" borderId="7" xfId="0" applyNumberFormat="1" applyFont="1" applyFill="1" applyBorder="1" applyAlignment="1"/>
    <xf numFmtId="0" fontId="15" fillId="0" borderId="2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/>
    <xf numFmtId="0" fontId="21" fillId="0" borderId="17" xfId="0" applyFont="1" applyFill="1" applyBorder="1" applyAlignment="1"/>
    <xf numFmtId="0" fontId="21" fillId="0" borderId="7" xfId="0" applyFont="1" applyFill="1" applyBorder="1" applyAlignment="1"/>
    <xf numFmtId="0" fontId="21" fillId="0" borderId="26" xfId="0" applyFont="1" applyFill="1" applyBorder="1" applyAlignment="1"/>
    <xf numFmtId="0" fontId="21" fillId="0" borderId="27" xfId="0" applyFont="1" applyFill="1" applyBorder="1" applyAlignment="1"/>
    <xf numFmtId="0" fontId="21" fillId="0" borderId="28" xfId="0" applyFont="1" applyFill="1" applyBorder="1" applyAlignment="1"/>
    <xf numFmtId="0" fontId="21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4" fontId="21" fillId="0" borderId="26" xfId="0" applyNumberFormat="1" applyFont="1" applyFill="1" applyBorder="1" applyAlignment="1"/>
    <xf numFmtId="4" fontId="21" fillId="0" borderId="27" xfId="0" applyNumberFormat="1" applyFont="1" applyFill="1" applyBorder="1" applyAlignment="1"/>
    <xf numFmtId="4" fontId="21" fillId="0" borderId="28" xfId="0" applyNumberFormat="1" applyFont="1" applyFill="1" applyBorder="1" applyAlignment="1"/>
    <xf numFmtId="4" fontId="21" fillId="0" borderId="32" xfId="0" applyNumberFormat="1" applyFont="1" applyFill="1" applyBorder="1" applyAlignment="1">
      <alignment horizontal="center" vertical="center" wrapText="1"/>
    </xf>
    <xf numFmtId="4" fontId="21" fillId="0" borderId="33" xfId="0" applyNumberFormat="1" applyFont="1" applyFill="1" applyBorder="1" applyAlignment="1">
      <alignment horizontal="center" vertical="center" wrapText="1"/>
    </xf>
    <xf numFmtId="4" fontId="21" fillId="0" borderId="34" xfId="0" applyNumberFormat="1" applyFont="1" applyFill="1" applyBorder="1" applyAlignment="1"/>
    <xf numFmtId="4" fontId="21" fillId="0" borderId="23" xfId="0" applyNumberFormat="1" applyFont="1" applyFill="1" applyBorder="1" applyAlignment="1"/>
    <xf numFmtId="4" fontId="21" fillId="0" borderId="24" xfId="0" applyNumberFormat="1" applyFont="1" applyFill="1" applyBorder="1" applyAlignment="1"/>
    <xf numFmtId="4" fontId="21" fillId="0" borderId="38" xfId="0" applyNumberFormat="1" applyFont="1" applyFill="1" applyBorder="1" applyAlignment="1"/>
    <xf numFmtId="4" fontId="21" fillId="0" borderId="31" xfId="0" applyNumberFormat="1" applyFont="1" applyFill="1" applyBorder="1" applyAlignment="1"/>
    <xf numFmtId="4" fontId="21" fillId="0" borderId="4" xfId="0" applyNumberFormat="1" applyFont="1" applyFill="1" applyBorder="1" applyAlignment="1"/>
    <xf numFmtId="4" fontId="21" fillId="0" borderId="32" xfId="0" applyNumberFormat="1" applyFont="1" applyFill="1" applyBorder="1" applyAlignment="1">
      <alignment horizontal="center" vertical="center"/>
    </xf>
    <xf numFmtId="4" fontId="21" fillId="0" borderId="33" xfId="0" applyNumberFormat="1" applyFont="1" applyFill="1" applyBorder="1" applyAlignment="1">
      <alignment horizontal="center" vertical="center"/>
    </xf>
    <xf numFmtId="4" fontId="21" fillId="0" borderId="16" xfId="0" applyNumberFormat="1" applyFont="1" applyFill="1" applyBorder="1" applyAlignment="1"/>
    <xf numFmtId="4" fontId="21" fillId="0" borderId="17" xfId="0" applyNumberFormat="1" applyFont="1" applyFill="1" applyBorder="1" applyAlignment="1"/>
    <xf numFmtId="4" fontId="21" fillId="0" borderId="7" xfId="0" applyNumberFormat="1" applyFont="1" applyFill="1" applyBorder="1" applyAlignment="1"/>
    <xf numFmtId="4" fontId="25" fillId="0" borderId="28" xfId="0" applyNumberFormat="1" applyFont="1" applyFill="1" applyBorder="1" applyAlignment="1"/>
    <xf numFmtId="0" fontId="27" fillId="0" borderId="2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4" fontId="4" fillId="0" borderId="26" xfId="0" applyNumberFormat="1" applyFont="1" applyFill="1" applyBorder="1" applyAlignment="1"/>
    <xf numFmtId="4" fontId="4" fillId="0" borderId="27" xfId="0" applyNumberFormat="1" applyFont="1" applyFill="1" applyBorder="1" applyAlignment="1"/>
    <xf numFmtId="4" fontId="4" fillId="0" borderId="28" xfId="0" applyNumberFormat="1" applyFont="1" applyFill="1" applyBorder="1" applyAlignment="1"/>
    <xf numFmtId="4" fontId="4" fillId="0" borderId="32" xfId="0" applyNumberFormat="1" applyFont="1" applyFill="1" applyBorder="1" applyAlignment="1">
      <alignment horizontal="center" vertical="center" wrapText="1"/>
    </xf>
    <xf numFmtId="4" fontId="4" fillId="0" borderId="33" xfId="0" applyNumberFormat="1" applyFont="1" applyFill="1" applyBorder="1" applyAlignment="1">
      <alignment horizontal="center" vertical="center" wrapText="1"/>
    </xf>
    <xf numFmtId="4" fontId="4" fillId="0" borderId="38" xfId="0" applyNumberFormat="1" applyFont="1" applyFill="1" applyBorder="1" applyAlignment="1"/>
    <xf numFmtId="4" fontId="4" fillId="0" borderId="3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4" fillId="0" borderId="32" xfId="0" applyNumberFormat="1" applyFont="1" applyFill="1" applyBorder="1" applyAlignment="1">
      <alignment horizontal="center" vertical="center"/>
    </xf>
    <xf numFmtId="4" fontId="4" fillId="0" borderId="33" xfId="0" applyNumberFormat="1" applyFont="1" applyFill="1" applyBorder="1" applyAlignment="1">
      <alignment horizontal="center" vertical="center"/>
    </xf>
    <xf numFmtId="4" fontId="2" fillId="0" borderId="28" xfId="0" applyNumberFormat="1" applyFont="1" applyFill="1" applyBorder="1" applyAlignment="1"/>
    <xf numFmtId="0" fontId="4" fillId="0" borderId="34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" fontId="4" fillId="0" borderId="34" xfId="0" applyNumberFormat="1" applyFont="1" applyFill="1" applyBorder="1" applyAlignment="1"/>
    <xf numFmtId="4" fontId="4" fillId="0" borderId="23" xfId="0" applyNumberFormat="1" applyFont="1" applyFill="1" applyBorder="1" applyAlignment="1"/>
    <xf numFmtId="4" fontId="4" fillId="0" borderId="24" xfId="0" applyNumberFormat="1" applyFont="1" applyFill="1" applyBorder="1" applyAlignment="1"/>
    <xf numFmtId="0" fontId="4" fillId="0" borderId="38" xfId="0" applyFont="1" applyFill="1" applyBorder="1" applyAlignment="1"/>
    <xf numFmtId="0" fontId="4" fillId="0" borderId="31" xfId="0" applyFont="1" applyFill="1" applyBorder="1" applyAlignment="1"/>
    <xf numFmtId="0" fontId="4" fillId="0" borderId="4" xfId="0" applyFont="1" applyFill="1" applyBorder="1" applyAlignment="1"/>
    <xf numFmtId="4" fontId="21" fillId="0" borderId="29" xfId="0" applyNumberFormat="1" applyFont="1" applyFill="1" applyBorder="1" applyAlignment="1">
      <alignment horizontal="center" vertical="center"/>
    </xf>
    <xf numFmtId="4" fontId="21" fillId="0" borderId="3" xfId="0" applyNumberFormat="1" applyFont="1" applyFill="1" applyBorder="1" applyAlignment="1">
      <alignment horizontal="center" vertical="center"/>
    </xf>
    <xf numFmtId="4" fontId="21" fillId="0" borderId="30" xfId="0" applyNumberFormat="1" applyFont="1" applyFill="1" applyBorder="1" applyAlignment="1">
      <alignment horizontal="center" vertical="center"/>
    </xf>
    <xf numFmtId="4" fontId="21" fillId="0" borderId="10" xfId="0" applyNumberFormat="1" applyFont="1" applyFill="1" applyBorder="1" applyAlignment="1">
      <alignment horizontal="center" vertical="center"/>
    </xf>
    <xf numFmtId="4" fontId="21" fillId="0" borderId="1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/>
    <xf numFmtId="0" fontId="4" fillId="0" borderId="3" xfId="0" applyFont="1" applyFill="1" applyBorder="1" applyAlignment="1"/>
    <xf numFmtId="0" fontId="4" fillId="0" borderId="45" xfId="0" applyFont="1" applyFill="1" applyBorder="1" applyAlignment="1"/>
  </cellXfs>
  <cellStyles count="42">
    <cellStyle name="Comma [0]" xfId="2"/>
    <cellStyle name="Currency [0]" xfId="3"/>
    <cellStyle name="Normal" xfId="0" builtinId="0"/>
    <cellStyle name="Normal 10" xfId="27"/>
    <cellStyle name="Normal 11" xfId="30"/>
    <cellStyle name="Normal 12" xfId="33"/>
    <cellStyle name="Normal 13" xfId="36"/>
    <cellStyle name="Normal 14" xfId="38"/>
    <cellStyle name="Normal 15" xfId="40"/>
    <cellStyle name="Normal 2 10" xfId="29"/>
    <cellStyle name="Normal 2 11" xfId="32"/>
    <cellStyle name="Normal 2 12" xfId="35"/>
    <cellStyle name="Normal 2 2" xfId="4"/>
    <cellStyle name="Normal 2 3" xfId="14"/>
    <cellStyle name="Normal 2 4" xfId="15"/>
    <cellStyle name="Normal 2 5" xfId="13"/>
    <cellStyle name="Normal 2 6" xfId="17"/>
    <cellStyle name="Normal 2 7" xfId="20"/>
    <cellStyle name="Normal 2 8" xfId="23"/>
    <cellStyle name="Normal 2 9" xfId="26"/>
    <cellStyle name="Normal 3" xfId="6"/>
    <cellStyle name="Normal 4" xfId="7"/>
    <cellStyle name="Normal 5" xfId="8"/>
    <cellStyle name="Normal 6" xfId="5"/>
    <cellStyle name="Normal 7" xfId="18"/>
    <cellStyle name="Normal 8" xfId="21"/>
    <cellStyle name="Normal 9" xfId="24"/>
    <cellStyle name="Porcentagem" xfId="1" builtinId="5"/>
    <cellStyle name="Separador de milhares 2 10" xfId="37"/>
    <cellStyle name="Separador de milhares 2 11" xfId="39"/>
    <cellStyle name="Separador de milhares 2 12" xfId="41"/>
    <cellStyle name="Separador de milhares 2 2" xfId="9"/>
    <cellStyle name="Separador de milhares 2 3" xfId="16"/>
    <cellStyle name="Separador de milhares 2 4" xfId="19"/>
    <cellStyle name="Separador de milhares 2 5" xfId="22"/>
    <cellStyle name="Separador de milhares 2 6" xfId="25"/>
    <cellStyle name="Separador de milhares 2 7" xfId="28"/>
    <cellStyle name="Separador de milhares 2 8" xfId="31"/>
    <cellStyle name="Separador de milhares 2 9" xfId="34"/>
    <cellStyle name="Separador de milhares 3" xfId="10"/>
    <cellStyle name="Separador de milhares 4" xfId="11"/>
    <cellStyle name="Separador de milhares 5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"/>
  <sheetViews>
    <sheetView tabSelected="1" topLeftCell="A25" workbookViewId="0">
      <selection activeCell="D40" sqref="D40"/>
    </sheetView>
  </sheetViews>
  <sheetFormatPr defaultColWidth="8.88671875" defaultRowHeight="11.4"/>
  <cols>
    <col min="1" max="1" width="10.6640625" style="193" customWidth="1"/>
    <col min="2" max="2" width="63.5546875" style="133" customWidth="1"/>
    <col min="3" max="3" width="8" style="136" customWidth="1"/>
    <col min="4" max="4" width="10.88671875" style="133" customWidth="1"/>
    <col min="5" max="5" width="19.21875" style="133" customWidth="1"/>
    <col min="6" max="16384" width="8.88671875" style="133"/>
  </cols>
  <sheetData>
    <row r="1" spans="1:6" ht="15" customHeight="1">
      <c r="A1" s="205" t="s">
        <v>16</v>
      </c>
      <c r="B1" s="206" t="s">
        <v>2</v>
      </c>
      <c r="C1" s="207" t="s">
        <v>43</v>
      </c>
      <c r="D1" s="307" t="s">
        <v>121</v>
      </c>
      <c r="E1" s="206" t="s">
        <v>122</v>
      </c>
      <c r="F1" s="133" t="s">
        <v>151</v>
      </c>
    </row>
    <row r="3" spans="1:6" ht="14.4" customHeight="1">
      <c r="A3" s="208" t="str">
        <f>Remoção!B3</f>
        <v>5S.02.906.00</v>
      </c>
      <c r="B3" s="190" t="str">
        <f>UPPER(Remoção!D3)</f>
        <v>REMOÇÃO MECANIZADA DA CAMADA GRANULAR PAVIMENTO</v>
      </c>
      <c r="C3" s="189" t="str">
        <f>Remoção!J3</f>
        <v>m³</v>
      </c>
      <c r="D3" s="209">
        <f>Remoção!J58</f>
        <v>27.45</v>
      </c>
      <c r="E3" s="210" t="s">
        <v>7</v>
      </c>
      <c r="F3" s="213">
        <v>40664</v>
      </c>
    </row>
    <row r="5" spans="1:6" ht="16.2" customHeight="1">
      <c r="A5" s="194" t="str">
        <f>Pórtico!B3</f>
        <v>2S.06.210.51</v>
      </c>
      <c r="B5" s="204" t="str">
        <f>UPPER(Pórtico!D3)</f>
        <v>PÓRTICO METÁLICO AC/BC</v>
      </c>
      <c r="C5" s="203" t="str">
        <f>Pórtico!J3</f>
        <v>ud</v>
      </c>
      <c r="D5" s="195">
        <f>Pórtico!J58</f>
        <v>40970.29</v>
      </c>
      <c r="E5" s="294" t="s">
        <v>7</v>
      </c>
      <c r="F5" s="213">
        <v>40664</v>
      </c>
    </row>
    <row r="6" spans="1:6">
      <c r="A6" s="214"/>
      <c r="B6" s="215"/>
      <c r="D6" s="215"/>
    </row>
    <row r="8" spans="1:6" ht="13.05" customHeight="1">
      <c r="A8" s="218" t="s">
        <v>69</v>
      </c>
      <c r="B8" s="134" t="s">
        <v>9</v>
      </c>
      <c r="C8" s="137" t="s">
        <v>1</v>
      </c>
      <c r="D8" s="220">
        <f>'Brita reciclada'!J59</f>
        <v>74.239999999999995</v>
      </c>
      <c r="E8" s="294" t="s">
        <v>235</v>
      </c>
      <c r="F8" s="213">
        <v>40695</v>
      </c>
    </row>
    <row r="9" spans="1:6" ht="22.8">
      <c r="A9" s="216" t="str">
        <f>'Piso granilha'!B3</f>
        <v>-</v>
      </c>
      <c r="B9" s="134" t="str">
        <f>UPPER('Piso granilha'!D2)</f>
        <v>FORNECIMENTO E ASSENTAMENTO DE PISO EM GRANILHAS APARENTES, MEDINDO 40X40X3 CM OU SIMILAR</v>
      </c>
      <c r="C9" s="137" t="str">
        <f>'Piso granilha'!J3</f>
        <v>m²</v>
      </c>
      <c r="D9" s="195">
        <f>'Piso granilha'!J59</f>
        <v>96.16</v>
      </c>
      <c r="E9" s="294"/>
      <c r="F9" s="213">
        <v>40664</v>
      </c>
    </row>
    <row r="10" spans="1:6" ht="13.05" customHeight="1">
      <c r="A10" s="217" t="str">
        <f>'Asfalto Texturizado'!B3</f>
        <v>-</v>
      </c>
      <c r="B10" s="134" t="str">
        <f>UPPER('Asfalto Texturizado'!D3)</f>
        <v>FORNECIMENTO E APLICAÇÃO DE ASFALTO TEXTURIZADO COLORIDO</v>
      </c>
      <c r="C10" s="137" t="str">
        <f>'Asfalto Texturizado'!J3</f>
        <v>m²</v>
      </c>
      <c r="D10" s="297">
        <f>'Asfalto Texturizado'!J59</f>
        <v>32.47</v>
      </c>
      <c r="E10" s="294"/>
      <c r="F10" s="213">
        <v>40664</v>
      </c>
    </row>
    <row r="11" spans="1:6" ht="13.05" customHeight="1">
      <c r="A11" s="218" t="str">
        <f>Paraciclo!B3</f>
        <v>-</v>
      </c>
      <c r="B11" s="134" t="str">
        <f>UPPER(Paraciclo!D3)</f>
        <v>FORNECIMENTO E COLOCAÇÃO DE PARACICLO</v>
      </c>
      <c r="C11" s="137" t="str">
        <f>Paraciclo!J3</f>
        <v>ud</v>
      </c>
      <c r="D11" s="209">
        <f>Paraciclo!J59</f>
        <v>205.48</v>
      </c>
      <c r="E11" s="294" t="s">
        <v>244</v>
      </c>
      <c r="F11" s="294"/>
    </row>
    <row r="12" spans="1:6" ht="13.05" customHeight="1">
      <c r="A12" s="218" t="str">
        <f>Escada!B3</f>
        <v>-</v>
      </c>
      <c r="B12" s="134" t="str">
        <f>UPPER(Escada!D3)</f>
        <v>ESCADA PARA TALUDES DE CORTE E ATERRO</v>
      </c>
      <c r="C12" s="137" t="str">
        <f>Escada!J3</f>
        <v>m</v>
      </c>
      <c r="D12" s="209">
        <f>Escada!J59</f>
        <v>735.08</v>
      </c>
      <c r="E12" s="294" t="s">
        <v>245</v>
      </c>
      <c r="F12" s="296"/>
    </row>
    <row r="13" spans="1:6" ht="13.05" customHeight="1">
      <c r="A13" s="221" t="str">
        <f>Palmeira!B3</f>
        <v>-</v>
      </c>
      <c r="B13" s="296" t="str">
        <f>UPPER(Palmeira!D3)</f>
        <v>FORNECIMENTO E PLANTIO DE PALMEIRA (PHOENIX ROEBELININI)</v>
      </c>
      <c r="C13" s="298" t="str">
        <f>Palmeira!J3</f>
        <v>ud</v>
      </c>
      <c r="D13" s="299">
        <f>Palmeira!J59</f>
        <v>117.41</v>
      </c>
      <c r="E13" s="296"/>
      <c r="F13" s="213">
        <v>40664</v>
      </c>
    </row>
    <row r="14" spans="1:6" ht="13.05" customHeight="1">
      <c r="A14" s="216" t="str">
        <f>Hera!B3</f>
        <v>-</v>
      </c>
      <c r="B14" s="294" t="str">
        <f>UPPER(Hera!D3)</f>
        <v>FORNECIMENTO E PLANTIO DE HERA (HEDERA CANARIENSIS)</v>
      </c>
      <c r="C14" s="218" t="str">
        <f>Hera!J3</f>
        <v>ud</v>
      </c>
      <c r="D14" s="195">
        <f>Hera!J59</f>
        <v>0.87</v>
      </c>
      <c r="E14" s="294"/>
      <c r="F14" s="213">
        <v>40664</v>
      </c>
    </row>
    <row r="15" spans="1:6" ht="24" customHeight="1">
      <c r="A15" s="216" t="str">
        <f>'Lajota tátil'!B3</f>
        <v>-</v>
      </c>
      <c r="B15" s="295" t="s">
        <v>240</v>
      </c>
      <c r="C15" s="218" t="str">
        <f>'Lajota tátil'!J3</f>
        <v>m²</v>
      </c>
      <c r="D15" s="195">
        <f>'Lajota tátil'!J59</f>
        <v>73.95</v>
      </c>
      <c r="E15" s="294" t="s">
        <v>235</v>
      </c>
      <c r="F15" s="213">
        <v>40695</v>
      </c>
    </row>
    <row r="16" spans="1:6" ht="24" customHeight="1">
      <c r="A16" s="216" t="s">
        <v>69</v>
      </c>
      <c r="B16" s="295" t="s">
        <v>248</v>
      </c>
      <c r="C16" s="218" t="s">
        <v>110</v>
      </c>
      <c r="D16" s="195">
        <v>48.21</v>
      </c>
      <c r="E16" s="294" t="s">
        <v>243</v>
      </c>
      <c r="F16" s="213">
        <v>40695</v>
      </c>
    </row>
    <row r="19" spans="1:7" ht="40.799999999999997">
      <c r="A19" s="216" t="str">
        <f>'eletrodutos PEAD 100'!B3</f>
        <v>-</v>
      </c>
      <c r="B19" s="201" t="s">
        <v>10</v>
      </c>
      <c r="C19" s="202" t="str">
        <f>'eletrodutos PEAD 100'!J3</f>
        <v>m</v>
      </c>
      <c r="D19" s="195">
        <f>'eletrodutos PEAD 100'!J59</f>
        <v>27.88</v>
      </c>
      <c r="E19" s="140"/>
    </row>
    <row r="20" spans="1:7">
      <c r="A20" s="274"/>
      <c r="B20" s="275"/>
      <c r="C20" s="276"/>
      <c r="D20" s="277"/>
      <c r="E20" s="278"/>
    </row>
    <row r="22" spans="1:7" ht="22.8">
      <c r="A22" s="218" t="str">
        <f>Pastilha!B3</f>
        <v>-</v>
      </c>
      <c r="B22" s="135" t="str">
        <f>UPPER(Pastilha!D2)</f>
        <v>FORNECIMENTO E ASSENTAMENTO DE PASTILHAS EM PORCELANA 4,5X4,5 CM REF. 21326 - MISCELÂNEA BLU SCURO OU SIMILAR</v>
      </c>
      <c r="C22" s="141" t="str">
        <f>Pastilha!J3</f>
        <v>m²</v>
      </c>
      <c r="D22" s="209">
        <f>Pastilha!J59</f>
        <v>107.53</v>
      </c>
      <c r="E22" s="294" t="s">
        <v>235</v>
      </c>
      <c r="F22" s="213">
        <v>40695</v>
      </c>
    </row>
    <row r="23" spans="1:7" ht="13.05" customHeight="1">
      <c r="A23" s="194" t="s">
        <v>142</v>
      </c>
      <c r="B23" s="135" t="s">
        <v>141</v>
      </c>
      <c r="C23" s="138" t="s">
        <v>140</v>
      </c>
      <c r="D23" s="222">
        <f>7.51*1.2031</f>
        <v>9.0352809999999995</v>
      </c>
      <c r="E23" s="294" t="s">
        <v>139</v>
      </c>
      <c r="F23" s="213">
        <v>40787</v>
      </c>
    </row>
    <row r="24" spans="1:7" ht="13.05" customHeight="1">
      <c r="A24" s="208" t="str">
        <f>Tirante!B3</f>
        <v>2S.05.900.01</v>
      </c>
      <c r="B24" s="135" t="str">
        <f>UPPER(Tirante!D3)</f>
        <v>TIRANTE PROTENDIDO P/ CORT. AÇO ST 85/105 D=32 MM</v>
      </c>
      <c r="C24" s="138" t="str">
        <f>Tirante!J3</f>
        <v>m</v>
      </c>
      <c r="D24" s="209">
        <f>Tirante!J58</f>
        <v>160.13999999999999</v>
      </c>
      <c r="E24" s="294" t="s">
        <v>7</v>
      </c>
      <c r="F24" s="213">
        <v>40664</v>
      </c>
      <c r="G24" s="142"/>
    </row>
    <row r="25" spans="1:7" ht="13.05" customHeight="1">
      <c r="A25" s="218" t="s">
        <v>69</v>
      </c>
      <c r="B25" s="135" t="s">
        <v>11</v>
      </c>
      <c r="C25" s="138" t="s">
        <v>59</v>
      </c>
      <c r="D25" s="219">
        <f>55.08*1.2031</f>
        <v>66.266748000000007</v>
      </c>
      <c r="E25" s="210" t="s">
        <v>158</v>
      </c>
      <c r="F25" s="296"/>
    </row>
    <row r="26" spans="1:7" ht="13.05" customHeight="1">
      <c r="A26" s="208" t="str">
        <f>'Aço CA25'!B3</f>
        <v>1A.01.580.03</v>
      </c>
      <c r="B26" s="135" t="str">
        <f>UPPER('Aço CA25'!D3)</f>
        <v>FORNECIMENTO, PREPARO E COLOCAÇÃO FORMAS AÇO CA-25</v>
      </c>
      <c r="C26" s="138" t="str">
        <f>'Aço CA25'!J3</f>
        <v>kg</v>
      </c>
      <c r="D26" s="209">
        <f>'Aço CA25'!J58</f>
        <v>7.8</v>
      </c>
      <c r="E26" s="294" t="s">
        <v>7</v>
      </c>
      <c r="F26" s="213">
        <v>40664</v>
      </c>
    </row>
    <row r="27" spans="1:7" ht="13.05" customHeight="1">
      <c r="A27" s="216" t="str">
        <f>'Chapa metálica'!B3</f>
        <v>-</v>
      </c>
      <c r="B27" s="135" t="str">
        <f>UPPER('Chapa metálica'!D3)</f>
        <v>FORNECIMENTO DE CHAPA METÁLICA # 19 MM (165X525) MM</v>
      </c>
      <c r="C27" s="138" t="str">
        <f>'Chapa metálica'!J3</f>
        <v>ud</v>
      </c>
      <c r="D27" s="195">
        <f>'Chapa metálica'!J59</f>
        <v>129.58000000000001</v>
      </c>
      <c r="E27" s="294"/>
      <c r="F27" s="296"/>
    </row>
    <row r="28" spans="1:7" ht="13.05" customHeight="1">
      <c r="A28" s="216" t="str">
        <f>'Estaca metálica'!B3</f>
        <v>-</v>
      </c>
      <c r="B28" s="135" t="str">
        <f>UPPER('Estaca metálica'!D3)</f>
        <v>FORNECIMENTO E CRAVAÇÃO DE ESTACA METÁLICA PERFIL "I" (W 350X66)</v>
      </c>
      <c r="C28" s="138" t="str">
        <f>'Estaca metálica'!J3</f>
        <v>m</v>
      </c>
      <c r="D28" s="222">
        <f>'Estaca metálica'!J59</f>
        <v>429.85</v>
      </c>
      <c r="E28" s="294" t="s">
        <v>7</v>
      </c>
      <c r="F28" s="213">
        <v>40664</v>
      </c>
    </row>
    <row r="29" spans="1:7" ht="15" customHeight="1">
      <c r="A29" s="216" t="str">
        <f>Pintura!B3</f>
        <v>2S 03 951 01</v>
      </c>
      <c r="B29" s="135" t="str">
        <f>UPPER(Pintura!D3)</f>
        <v>PINTURA COM NATA DE CIMENTO</v>
      </c>
      <c r="C29" s="138" t="str">
        <f>Pintura!J3</f>
        <v>m²</v>
      </c>
      <c r="D29" s="222">
        <f>Pintura!J59</f>
        <v>6.86</v>
      </c>
      <c r="E29" s="294"/>
      <c r="F29" s="213">
        <v>40664</v>
      </c>
    </row>
    <row r="30" spans="1:7" ht="13.05" customHeight="1">
      <c r="A30" s="280"/>
      <c r="B30" s="279"/>
      <c r="C30" s="281"/>
      <c r="D30" s="282"/>
      <c r="E30" s="278"/>
      <c r="F30" s="283"/>
    </row>
    <row r="32" spans="1:7" ht="13.05" customHeight="1">
      <c r="A32" s="194" t="str">
        <f>'Dreno DPS 08'!B3</f>
        <v>2S.04.500.58</v>
      </c>
      <c r="B32" s="135" t="str">
        <f>UPPER('Dreno DPS 08'!D3)</f>
        <v>DRENO LONGITUDINAL PROFUNDO P/ CORTE EM SOLO - DPS 08 AC/BC</v>
      </c>
      <c r="C32" s="138" t="str">
        <f>'Dreno DPS 08'!J3</f>
        <v>m</v>
      </c>
      <c r="D32" s="302">
        <f>'Dreno DPS 08'!J58</f>
        <v>111.35</v>
      </c>
      <c r="E32" s="294" t="s">
        <v>7</v>
      </c>
      <c r="F32" s="213">
        <v>40664</v>
      </c>
    </row>
    <row r="33" spans="1:8" ht="13.05" customHeight="1">
      <c r="A33" s="216" t="s">
        <v>123</v>
      </c>
      <c r="B33" s="210" t="s">
        <v>99</v>
      </c>
      <c r="C33" s="218" t="s">
        <v>107</v>
      </c>
      <c r="D33" s="303">
        <v>262.01</v>
      </c>
      <c r="E33" s="210" t="s">
        <v>126</v>
      </c>
      <c r="F33" s="296"/>
    </row>
    <row r="34" spans="1:8" ht="13.05" customHeight="1">
      <c r="A34" s="216" t="s">
        <v>124</v>
      </c>
      <c r="B34" s="210" t="s">
        <v>100</v>
      </c>
      <c r="C34" s="218" t="s">
        <v>59</v>
      </c>
      <c r="D34" s="303">
        <v>16.989999999999998</v>
      </c>
      <c r="E34" s="210" t="s">
        <v>126</v>
      </c>
      <c r="F34" s="296"/>
    </row>
    <row r="35" spans="1:8" ht="13.05" customHeight="1">
      <c r="A35" s="216" t="s">
        <v>125</v>
      </c>
      <c r="B35" s="210" t="s">
        <v>101</v>
      </c>
      <c r="C35" s="218" t="s">
        <v>59</v>
      </c>
      <c r="D35" s="303">
        <v>30.38</v>
      </c>
      <c r="E35" s="210" t="s">
        <v>126</v>
      </c>
      <c r="F35" s="296"/>
    </row>
    <row r="36" spans="1:8" ht="13.05" customHeight="1">
      <c r="A36" s="216" t="s">
        <v>127</v>
      </c>
      <c r="B36" s="210" t="s">
        <v>128</v>
      </c>
      <c r="C36" s="218" t="s">
        <v>107</v>
      </c>
      <c r="D36" s="303">
        <v>96.57</v>
      </c>
      <c r="E36" s="210" t="s">
        <v>126</v>
      </c>
      <c r="F36" s="296"/>
    </row>
    <row r="37" spans="1:8" ht="13.05" customHeight="1">
      <c r="A37" s="216" t="str">
        <f>'Tubo PVC 40cm'!B3</f>
        <v xml:space="preserve"> -</v>
      </c>
      <c r="B37" s="294" t="str">
        <f>UPPER('Tubo PVC 40cm'!D3)</f>
        <v>FORNECIMENTO E COLOCAÇÃO DE TUBO DE PVC D= 40 CM</v>
      </c>
      <c r="C37" s="218" t="str">
        <f>'Tubo PVC 40cm'!J3</f>
        <v>m</v>
      </c>
      <c r="D37" s="304">
        <f>'Tubo PVC 40cm'!J58</f>
        <v>126.96</v>
      </c>
      <c r="E37" s="294"/>
      <c r="F37" s="213">
        <v>40664</v>
      </c>
    </row>
    <row r="38" spans="1:8" ht="26.4" customHeight="1">
      <c r="A38" s="274" t="s">
        <v>69</v>
      </c>
      <c r="B38" s="292" t="s">
        <v>241</v>
      </c>
      <c r="C38" s="293" t="s">
        <v>59</v>
      </c>
      <c r="D38" s="305">
        <f>'Meio-fio alta'!J59</f>
        <v>33.26</v>
      </c>
      <c r="E38" s="294" t="s">
        <v>243</v>
      </c>
      <c r="F38" s="213">
        <v>40695</v>
      </c>
    </row>
    <row r="39" spans="1:8" ht="22.8" customHeight="1">
      <c r="A39" s="216" t="s">
        <v>69</v>
      </c>
      <c r="B39" s="295" t="s">
        <v>242</v>
      </c>
      <c r="C39" s="218" t="s">
        <v>59</v>
      </c>
      <c r="D39" s="304">
        <f>'Meio-fio baixa'!J59</f>
        <v>29.9</v>
      </c>
      <c r="E39" s="294" t="s">
        <v>235</v>
      </c>
      <c r="F39" s="213">
        <v>40695</v>
      </c>
    </row>
    <row r="42" spans="1:8" ht="13.05" customHeight="1">
      <c r="A42" s="211">
        <f>Remoção_alvenaria!B3</f>
        <v>84300</v>
      </c>
      <c r="B42" s="212" t="str">
        <f>UPPER(Remoção_alvenaria!D3)</f>
        <v>REMOÇÃO DE CASA DE ALVENARIA</v>
      </c>
      <c r="C42" s="211" t="str">
        <f>Remoção_alvenaria!J3</f>
        <v>m²</v>
      </c>
      <c r="D42" s="222">
        <f>Remoção_alvenaria!J59</f>
        <v>175.43</v>
      </c>
      <c r="E42" s="294" t="s">
        <v>150</v>
      </c>
      <c r="F42" s="213">
        <v>40634</v>
      </c>
    </row>
    <row r="43" spans="1:8" ht="13.05" customHeight="1">
      <c r="A43" s="284" t="str">
        <f>'Gabião cx0,5'!B3</f>
        <v>2S 05 302 04</v>
      </c>
      <c r="B43" s="285" t="str">
        <f>UPPER('Gabião cx0,5'!D3)</f>
        <v>MURO GABIÃO  CX. 0,50 ALT. 8X10 ZN/AL D=2,7MM</v>
      </c>
      <c r="C43" s="284" t="str">
        <f>'Gabião cx0,5'!J3</f>
        <v>m³</v>
      </c>
      <c r="D43" s="300">
        <f>'Gabião cx0,5'!J59</f>
        <v>333.53</v>
      </c>
      <c r="E43" s="301"/>
      <c r="F43" s="286">
        <v>40664</v>
      </c>
    </row>
    <row r="44" spans="1:8" ht="13.05" customHeight="1">
      <c r="A44" s="211" t="str">
        <f>'Gabião cx1,0'!B3</f>
        <v>2S 05 302 05</v>
      </c>
      <c r="B44" s="212" t="str">
        <f>UPPER('Gabião cx1,0'!D3)</f>
        <v>MURO GABIÃO  CX. 1,00 ALT. 8X10 ZN/AL D=2,7MM</v>
      </c>
      <c r="C44" s="211" t="str">
        <f>'Gabião cx1,0'!J3</f>
        <v>m³</v>
      </c>
      <c r="D44" s="222">
        <f>'Gabião cx1,0'!J59</f>
        <v>289</v>
      </c>
      <c r="E44" s="294"/>
      <c r="F44" s="213">
        <v>40664</v>
      </c>
    </row>
    <row r="46" spans="1:8">
      <c r="F46" s="221" t="s">
        <v>160</v>
      </c>
      <c r="G46" s="221" t="s">
        <v>159</v>
      </c>
      <c r="H46" s="221" t="s">
        <v>161</v>
      </c>
    </row>
    <row r="47" spans="1:8" ht="22.2" customHeight="1">
      <c r="A47" s="216" t="s">
        <v>69</v>
      </c>
      <c r="B47" s="212" t="s">
        <v>3</v>
      </c>
      <c r="C47" s="218" t="s">
        <v>107</v>
      </c>
      <c r="D47" s="222">
        <f>H47</f>
        <v>497</v>
      </c>
      <c r="E47" s="210" t="s">
        <v>158</v>
      </c>
      <c r="F47" s="221">
        <v>514</v>
      </c>
      <c r="G47" s="221">
        <f>280+170+30</f>
        <v>480</v>
      </c>
      <c r="H47" s="221">
        <f>(F47+G47)/2</f>
        <v>497</v>
      </c>
    </row>
    <row r="48" spans="1:8" ht="22.2" customHeight="1">
      <c r="A48" s="216" t="s">
        <v>69</v>
      </c>
      <c r="B48" s="212" t="s">
        <v>4</v>
      </c>
      <c r="C48" s="218" t="s">
        <v>107</v>
      </c>
      <c r="D48" s="222">
        <f t="shared" ref="D48:D51" si="0">H48</f>
        <v>208</v>
      </c>
      <c r="E48" s="210" t="s">
        <v>158</v>
      </c>
      <c r="F48" s="221">
        <v>196</v>
      </c>
      <c r="G48" s="221">
        <f>190+30</f>
        <v>220</v>
      </c>
      <c r="H48" s="221">
        <f t="shared" ref="H48:H51" si="1">(F48+G48)/2</f>
        <v>208</v>
      </c>
    </row>
    <row r="49" spans="1:8" ht="22.2" customHeight="1">
      <c r="A49" s="216" t="s">
        <v>69</v>
      </c>
      <c r="B49" s="212" t="s">
        <v>5</v>
      </c>
      <c r="C49" s="218" t="s">
        <v>107</v>
      </c>
      <c r="D49" s="222">
        <f t="shared" si="0"/>
        <v>385</v>
      </c>
      <c r="E49" s="210" t="s">
        <v>158</v>
      </c>
      <c r="F49" s="221">
        <v>380</v>
      </c>
      <c r="G49" s="221">
        <f>190+170+30</f>
        <v>390</v>
      </c>
      <c r="H49" s="221">
        <f t="shared" si="1"/>
        <v>385</v>
      </c>
    </row>
    <row r="50" spans="1:8" ht="22.2" customHeight="1">
      <c r="A50" s="216" t="s">
        <v>69</v>
      </c>
      <c r="B50" s="212" t="s">
        <v>6</v>
      </c>
      <c r="C50" s="218" t="s">
        <v>107</v>
      </c>
      <c r="D50" s="222">
        <f t="shared" si="0"/>
        <v>385</v>
      </c>
      <c r="E50" s="210" t="s">
        <v>158</v>
      </c>
      <c r="F50" s="221">
        <v>380</v>
      </c>
      <c r="G50" s="221">
        <f>190+170+30</f>
        <v>390</v>
      </c>
      <c r="H50" s="221">
        <f t="shared" si="1"/>
        <v>385</v>
      </c>
    </row>
    <row r="51" spans="1:8" ht="22.2" customHeight="1">
      <c r="A51" s="216" t="s">
        <v>69</v>
      </c>
      <c r="B51" s="212" t="s">
        <v>8</v>
      </c>
      <c r="C51" s="218" t="s">
        <v>107</v>
      </c>
      <c r="D51" s="222">
        <f t="shared" si="0"/>
        <v>338</v>
      </c>
      <c r="E51" s="210" t="s">
        <v>158</v>
      </c>
      <c r="F51" s="221">
        <v>336</v>
      </c>
      <c r="G51" s="221">
        <f>140+170+30</f>
        <v>340</v>
      </c>
      <c r="H51" s="221">
        <f t="shared" si="1"/>
        <v>338</v>
      </c>
    </row>
    <row r="60" spans="1:8">
      <c r="A60" s="267"/>
      <c r="B60" s="267"/>
      <c r="C60" s="267"/>
      <c r="D60" s="267"/>
      <c r="E60" s="267"/>
      <c r="F60" s="267"/>
    </row>
    <row r="61" spans="1:8">
      <c r="A61" s="267"/>
      <c r="B61" s="267"/>
      <c r="C61" s="267"/>
      <c r="D61" s="267"/>
      <c r="E61" s="267"/>
      <c r="F61" s="267"/>
    </row>
    <row r="62" spans="1:8">
      <c r="A62" s="267"/>
      <c r="B62" s="267"/>
      <c r="C62" s="267"/>
      <c r="D62" s="267"/>
      <c r="E62" s="267"/>
      <c r="F62" s="267"/>
    </row>
    <row r="63" spans="1:8">
      <c r="A63" s="267"/>
      <c r="B63" s="267"/>
      <c r="C63" s="267"/>
      <c r="D63" s="267"/>
      <c r="E63" s="267"/>
      <c r="F63" s="267"/>
      <c r="G63" s="269"/>
    </row>
    <row r="64" spans="1:8">
      <c r="A64" s="267"/>
      <c r="B64" s="267"/>
      <c r="C64" s="267"/>
      <c r="D64" s="267"/>
      <c r="E64" s="267"/>
      <c r="F64" s="267"/>
      <c r="G64" s="269"/>
    </row>
    <row r="65" spans="1:7">
      <c r="A65" s="267"/>
      <c r="B65" s="267"/>
      <c r="C65" s="267"/>
      <c r="D65" s="267"/>
      <c r="E65" s="267"/>
      <c r="F65" s="267"/>
      <c r="G65" s="269"/>
    </row>
    <row r="66" spans="1:7">
      <c r="A66" s="267"/>
      <c r="B66" s="267"/>
      <c r="C66" s="267"/>
      <c r="D66" s="267"/>
      <c r="E66" s="267"/>
      <c r="F66" s="267"/>
    </row>
    <row r="67" spans="1:7">
      <c r="A67" s="267"/>
      <c r="B67" s="267"/>
      <c r="C67" s="267"/>
      <c r="D67" s="267"/>
      <c r="E67" s="267"/>
      <c r="F67" s="267"/>
    </row>
    <row r="68" spans="1:7">
      <c r="A68" s="267"/>
      <c r="B68" s="267"/>
      <c r="C68" s="267"/>
      <c r="D68" s="267"/>
      <c r="E68" s="267"/>
      <c r="F68" s="267"/>
    </row>
    <row r="69" spans="1:7">
      <c r="A69" s="268"/>
      <c r="B69" s="267"/>
      <c r="C69" s="267"/>
      <c r="D69" s="267"/>
      <c r="E69" s="267"/>
      <c r="F69" s="267"/>
    </row>
    <row r="70" spans="1:7">
      <c r="A70" s="267"/>
      <c r="B70" s="267"/>
      <c r="C70" s="267"/>
      <c r="D70" s="267"/>
      <c r="E70" s="267"/>
      <c r="F70" s="267"/>
    </row>
    <row r="71" spans="1:7">
      <c r="A71" s="267"/>
      <c r="B71" s="267"/>
      <c r="C71" s="267"/>
      <c r="D71" s="267"/>
      <c r="E71" s="267"/>
      <c r="F71" s="267"/>
    </row>
    <row r="72" spans="1:7">
      <c r="A72" s="267"/>
      <c r="B72" s="267"/>
      <c r="C72" s="267"/>
      <c r="D72" s="267"/>
      <c r="E72" s="267"/>
      <c r="F72" s="267"/>
    </row>
  </sheetData>
  <printOptions horizontalCentered="1"/>
  <pageMargins left="0.78740157480314965" right="0.78740157480314965" top="0.78740157480314965" bottom="0.78740157480314965" header="0.31496062992125984" footer="0.31496062992125984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79"/>
  <sheetViews>
    <sheetView workbookViewId="0">
      <selection activeCell="J7" sqref="J7"/>
    </sheetView>
  </sheetViews>
  <sheetFormatPr defaultColWidth="8.88671875" defaultRowHeight="10.199999999999999"/>
  <cols>
    <col min="1" max="2" width="10.33203125" style="132" customWidth="1"/>
    <col min="3" max="3" width="8.88671875" style="132"/>
    <col min="4" max="4" width="12.33203125" style="132" customWidth="1"/>
    <col min="5" max="16384" width="8.88671875" style="132"/>
  </cols>
  <sheetData>
    <row r="1" spans="1:12" ht="19.95" customHeight="1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>
      <c r="A2" s="143"/>
      <c r="B2" s="144"/>
      <c r="C2" s="144"/>
      <c r="D2" s="412" t="s">
        <v>187</v>
      </c>
      <c r="E2" s="413"/>
      <c r="F2" s="413"/>
      <c r="G2" s="413"/>
      <c r="H2" s="413"/>
      <c r="I2" s="144"/>
      <c r="J2" s="145"/>
      <c r="K2" s="131"/>
      <c r="L2" s="131"/>
    </row>
    <row r="3" spans="1:12">
      <c r="A3" s="146" t="s">
        <v>13</v>
      </c>
      <c r="B3" s="147" t="s">
        <v>58</v>
      </c>
      <c r="C3" s="148" t="s">
        <v>14</v>
      </c>
      <c r="D3" s="414"/>
      <c r="E3" s="414"/>
      <c r="F3" s="414"/>
      <c r="G3" s="414"/>
      <c r="H3" s="414"/>
      <c r="I3" s="148" t="s">
        <v>15</v>
      </c>
      <c r="J3" s="150" t="s">
        <v>110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151" t="s">
        <v>22</v>
      </c>
      <c r="G6" s="151" t="s">
        <v>23</v>
      </c>
      <c r="H6" s="151" t="s">
        <v>22</v>
      </c>
      <c r="I6" s="151" t="s">
        <v>23</v>
      </c>
      <c r="J6" s="411"/>
      <c r="K6" s="131"/>
      <c r="L6" s="131"/>
    </row>
    <row r="7" spans="1:12" s="1" customFormat="1" ht="10.199999999999999" customHeigh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 ht="10.199999999999999" customHeigh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 ht="10.199999999999999" customHeigh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 ht="10.199999999999999" customHeigh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 ht="10.199999999999999" customHeigh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 ht="10.199999999999999" customHeigh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 ht="10.199999999999999" customHeight="1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2" customHeight="1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 ht="10.199999999999999" customHeight="1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0.5</v>
      </c>
      <c r="I18" s="13">
        <v>22.9849</v>
      </c>
      <c r="J18" s="21">
        <f>H18*I18</f>
        <v>11.49245</v>
      </c>
      <c r="K18" s="131"/>
      <c r="L18" s="131"/>
    </row>
    <row r="19" spans="1:12" ht="10.199999999999999" customHeight="1">
      <c r="A19" s="15" t="s">
        <v>34</v>
      </c>
      <c r="B19" s="320" t="s">
        <v>35</v>
      </c>
      <c r="C19" s="321"/>
      <c r="D19" s="321"/>
      <c r="E19" s="321"/>
      <c r="F19" s="322"/>
      <c r="G19" s="22"/>
      <c r="H19" s="16">
        <v>1.5</v>
      </c>
      <c r="I19" s="16">
        <v>7.9046000000000003</v>
      </c>
      <c r="J19" s="14">
        <f>H19*I19</f>
        <v>11.8569</v>
      </c>
      <c r="K19" s="131"/>
      <c r="L19" s="131"/>
    </row>
    <row r="20" spans="1:12" ht="10.199999999999999" customHeight="1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 ht="10.199999999999999" customHeight="1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 ht="12" customHeight="1">
      <c r="A22" s="152"/>
      <c r="B22" s="160"/>
      <c r="C22" s="161"/>
      <c r="D22" s="161"/>
      <c r="E22" s="161"/>
      <c r="F22" s="161" t="s">
        <v>36</v>
      </c>
      <c r="G22" s="161"/>
      <c r="H22" s="162"/>
      <c r="I22" s="153"/>
      <c r="J22" s="159">
        <f>SUM(J18:J20)</f>
        <v>23.349350000000001</v>
      </c>
      <c r="K22" s="131"/>
      <c r="L22" s="131"/>
    </row>
    <row r="23" spans="1:12" ht="12" customHeight="1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0.2051</v>
      </c>
      <c r="J23" s="159">
        <f>J22*I23</f>
        <v>4.7889516850000007</v>
      </c>
      <c r="K23" s="131"/>
      <c r="L23" s="131"/>
    </row>
    <row r="24" spans="1:12" ht="12" customHeight="1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28.138301685000002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28.138301685000002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28.138301685000002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 ht="10.199999999999999" customHeight="1">
      <c r="A31" s="192" t="s">
        <v>69</v>
      </c>
      <c r="B31" s="330" t="s">
        <v>137</v>
      </c>
      <c r="C31" s="331"/>
      <c r="D31" s="331"/>
      <c r="E31" s="331"/>
      <c r="F31" s="332"/>
      <c r="G31" s="96" t="s">
        <v>110</v>
      </c>
      <c r="H31" s="97">
        <v>47</v>
      </c>
      <c r="I31" s="98">
        <v>1</v>
      </c>
      <c r="J31" s="99">
        <f t="shared" ref="J31:J32" si="0">H31*I31</f>
        <v>47</v>
      </c>
      <c r="K31" s="1"/>
    </row>
    <row r="32" spans="1:12" s="2" customFormat="1" ht="10.199999999999999" customHeight="1">
      <c r="A32" s="191" t="s">
        <v>69</v>
      </c>
      <c r="B32" s="320" t="s">
        <v>138</v>
      </c>
      <c r="C32" s="321"/>
      <c r="D32" s="321"/>
      <c r="E32" s="321"/>
      <c r="F32" s="322"/>
      <c r="G32" s="38" t="s">
        <v>71</v>
      </c>
      <c r="H32" s="39">
        <v>3.2</v>
      </c>
      <c r="I32" s="40">
        <v>1.5</v>
      </c>
      <c r="J32" s="41">
        <f t="shared" si="0"/>
        <v>4.8000000000000007</v>
      </c>
      <c r="K32" s="1"/>
    </row>
    <row r="33" spans="1:12" s="2" customFormat="1" ht="10.199999999999999" customHeight="1">
      <c r="A33" s="15"/>
      <c r="B33" s="320"/>
      <c r="C33" s="321"/>
      <c r="D33" s="321"/>
      <c r="E33" s="321"/>
      <c r="F33" s="322"/>
      <c r="G33" s="38"/>
      <c r="H33" s="39"/>
      <c r="I33" s="40"/>
      <c r="J33" s="100"/>
      <c r="K33" s="1"/>
    </row>
    <row r="34" spans="1:12" ht="10.199999999999999" customHeight="1">
      <c r="A34" s="15"/>
      <c r="B34" s="320"/>
      <c r="C34" s="321"/>
      <c r="D34" s="321"/>
      <c r="E34" s="321"/>
      <c r="F34" s="322"/>
      <c r="G34" s="38"/>
      <c r="H34" s="39"/>
      <c r="I34" s="40"/>
      <c r="J34" s="100"/>
      <c r="K34" s="131"/>
      <c r="L34" s="131"/>
    </row>
    <row r="35" spans="1:12" ht="10.199999999999999" customHeight="1">
      <c r="A35" s="101"/>
      <c r="B35" s="320"/>
      <c r="C35" s="321"/>
      <c r="D35" s="321"/>
      <c r="E35" s="321"/>
      <c r="F35" s="322"/>
      <c r="G35" s="38"/>
      <c r="H35" s="39"/>
      <c r="I35" s="40"/>
      <c r="J35" s="100"/>
      <c r="K35" s="131"/>
      <c r="L35" s="131"/>
    </row>
    <row r="36" spans="1:12" ht="10.199999999999999" customHeight="1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 ht="10.199999999999999" customHeight="1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 ht="10.199999999999999" customHeight="1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 ht="10.199999999999999" customHeight="1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 ht="12" customHeight="1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51.8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 ht="10.199999999999999" customHeigh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 ht="10.199999999999999" customHeigh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 ht="10.199999999999999" customHeigh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 ht="10.199999999999999" customHeight="1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 ht="10.199999999999999" customHeight="1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 ht="10.199999999999999" customHeight="1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 ht="10.199999999999999" customHeight="1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 ht="10.199999999999999" customHeight="1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 ht="10.199999999999999" customHeight="1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 ht="12" customHeight="1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79.930000000000007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16.23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96.16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60">
    <mergeCell ref="A1:J1"/>
    <mergeCell ref="A5:A6"/>
    <mergeCell ref="B5:D6"/>
    <mergeCell ref="E5:E6"/>
    <mergeCell ref="F5:G5"/>
    <mergeCell ref="H5:I5"/>
    <mergeCell ref="J5:J6"/>
    <mergeCell ref="A16:A17"/>
    <mergeCell ref="B16:F17"/>
    <mergeCell ref="G16:G17"/>
    <mergeCell ref="H16:H17"/>
    <mergeCell ref="B7:D7"/>
    <mergeCell ref="B8:D8"/>
    <mergeCell ref="B9:D9"/>
    <mergeCell ref="B10:D10"/>
    <mergeCell ref="B11:D11"/>
    <mergeCell ref="B12:D12"/>
    <mergeCell ref="I16:I17"/>
    <mergeCell ref="J16:J17"/>
    <mergeCell ref="B18:F18"/>
    <mergeCell ref="B20:F20"/>
    <mergeCell ref="B21:F21"/>
    <mergeCell ref="A42:A43"/>
    <mergeCell ref="B42:F43"/>
    <mergeCell ref="J29:J30"/>
    <mergeCell ref="B31:F31"/>
    <mergeCell ref="B32:F32"/>
    <mergeCell ref="B33:F33"/>
    <mergeCell ref="B34:F34"/>
    <mergeCell ref="B35:F35"/>
    <mergeCell ref="A29:A30"/>
    <mergeCell ref="B29:F30"/>
    <mergeCell ref="G29:G30"/>
    <mergeCell ref="H29:H30"/>
    <mergeCell ref="I29:I30"/>
    <mergeCell ref="I42:I43"/>
    <mergeCell ref="J42:J43"/>
    <mergeCell ref="B44:F44"/>
    <mergeCell ref="B45:F45"/>
    <mergeCell ref="B36:F36"/>
    <mergeCell ref="B37:F37"/>
    <mergeCell ref="B38:F38"/>
    <mergeCell ref="B39:F39"/>
    <mergeCell ref="B40:E40"/>
    <mergeCell ref="B52:F52"/>
    <mergeCell ref="B53:E53"/>
    <mergeCell ref="B19:F19"/>
    <mergeCell ref="D2:H3"/>
    <mergeCell ref="B46:F46"/>
    <mergeCell ref="B47:F47"/>
    <mergeCell ref="B48:F48"/>
    <mergeCell ref="B49:F49"/>
    <mergeCell ref="B50:F50"/>
    <mergeCell ref="B51:F51"/>
    <mergeCell ref="G42:G43"/>
    <mergeCell ref="H42:H43"/>
    <mergeCell ref="B24:E24"/>
    <mergeCell ref="B23:E23"/>
    <mergeCell ref="B13:D13"/>
    <mergeCell ref="B14:E14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79"/>
  <sheetViews>
    <sheetView workbookViewId="0">
      <selection activeCell="J7" sqref="J7"/>
    </sheetView>
  </sheetViews>
  <sheetFormatPr defaultColWidth="8.88671875" defaultRowHeight="10.199999999999999"/>
  <cols>
    <col min="1" max="2" width="10.33203125" style="132" customWidth="1"/>
    <col min="3" max="3" width="8.88671875" style="132"/>
    <col min="4" max="4" width="12.33203125" style="132" customWidth="1"/>
    <col min="5" max="16384" width="8.88671875" style="132"/>
  </cols>
  <sheetData>
    <row r="1" spans="1:12" ht="19.95" customHeight="1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>
      <c r="A2" s="143"/>
      <c r="B2" s="144"/>
      <c r="C2" s="144"/>
      <c r="D2" s="415" t="s">
        <v>189</v>
      </c>
      <c r="E2" s="416"/>
      <c r="F2" s="416"/>
      <c r="G2" s="416"/>
      <c r="H2" s="416"/>
      <c r="I2" s="144"/>
      <c r="J2" s="145"/>
      <c r="K2" s="131"/>
      <c r="L2" s="131"/>
    </row>
    <row r="3" spans="1:12">
      <c r="A3" s="146" t="s">
        <v>13</v>
      </c>
      <c r="B3" s="147" t="s">
        <v>58</v>
      </c>
      <c r="C3" s="148" t="s">
        <v>14</v>
      </c>
      <c r="D3" s="417"/>
      <c r="E3" s="417"/>
      <c r="F3" s="417"/>
      <c r="G3" s="417"/>
      <c r="H3" s="417"/>
      <c r="I3" s="148" t="s">
        <v>15</v>
      </c>
      <c r="J3" s="150" t="s">
        <v>110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151" t="s">
        <v>22</v>
      </c>
      <c r="G6" s="151" t="s">
        <v>23</v>
      </c>
      <c r="H6" s="151" t="s">
        <v>22</v>
      </c>
      <c r="I6" s="151" t="s">
        <v>23</v>
      </c>
      <c r="J6" s="411"/>
      <c r="K6" s="131"/>
      <c r="L6" s="131"/>
    </row>
    <row r="7" spans="1:12" s="1" customFormat="1" ht="10.199999999999999" customHeigh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 ht="10.199999999999999" customHeigh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 ht="10.199999999999999" customHeigh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 ht="10.199999999999999" customHeigh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 ht="10.199999999999999" customHeigh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 ht="10.199999999999999" customHeigh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 ht="10.199999999999999" customHeight="1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2" customHeight="1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 ht="10.199999999999999" customHeight="1">
      <c r="A18" s="12"/>
      <c r="B18" s="330" t="s">
        <v>191</v>
      </c>
      <c r="C18" s="331"/>
      <c r="D18" s="331"/>
      <c r="E18" s="331"/>
      <c r="F18" s="332"/>
      <c r="G18" s="20"/>
      <c r="H18" s="13">
        <v>0.9</v>
      </c>
      <c r="I18" s="13">
        <v>13.01</v>
      </c>
      <c r="J18" s="21">
        <f>H18*I18</f>
        <v>11.709</v>
      </c>
      <c r="K18" s="131"/>
      <c r="L18" s="131"/>
    </row>
    <row r="19" spans="1:12" ht="10.199999999999999" customHeight="1">
      <c r="A19" s="15"/>
      <c r="B19" s="320" t="s">
        <v>35</v>
      </c>
      <c r="C19" s="321"/>
      <c r="D19" s="321"/>
      <c r="E19" s="321"/>
      <c r="F19" s="322"/>
      <c r="G19" s="22"/>
      <c r="H19" s="16">
        <v>1.8</v>
      </c>
      <c r="I19" s="16">
        <v>9.48</v>
      </c>
      <c r="J19" s="14">
        <f>H19*I19</f>
        <v>17.064</v>
      </c>
      <c r="K19" s="131"/>
      <c r="L19" s="131"/>
    </row>
    <row r="20" spans="1:12" ht="10.199999999999999" customHeight="1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 ht="10.199999999999999" customHeight="1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 ht="12" customHeight="1">
      <c r="A22" s="152"/>
      <c r="B22" s="160"/>
      <c r="C22" s="161"/>
      <c r="D22" s="161"/>
      <c r="E22" s="161"/>
      <c r="F22" s="161" t="s">
        <v>36</v>
      </c>
      <c r="G22" s="161"/>
      <c r="H22" s="162"/>
      <c r="I22" s="153"/>
      <c r="J22" s="159">
        <f>SUM(J18:J20)</f>
        <v>28.773</v>
      </c>
      <c r="K22" s="131"/>
      <c r="L22" s="131"/>
    </row>
    <row r="23" spans="1:12" ht="12" customHeight="1">
      <c r="A23" s="152"/>
      <c r="B23" s="401"/>
      <c r="C23" s="402"/>
      <c r="D23" s="402"/>
      <c r="E23" s="403"/>
      <c r="F23" s="153" t="s">
        <v>37</v>
      </c>
      <c r="G23" s="153"/>
      <c r="H23" s="153"/>
      <c r="I23" s="165"/>
      <c r="J23" s="159">
        <f>J22*I23</f>
        <v>0</v>
      </c>
      <c r="K23" s="131"/>
      <c r="L23" s="131"/>
    </row>
    <row r="24" spans="1:12" ht="12" customHeight="1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28.773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28.773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28.773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 ht="10.199999999999999" customHeight="1">
      <c r="A31" s="192" t="s">
        <v>69</v>
      </c>
      <c r="B31" s="330" t="s">
        <v>188</v>
      </c>
      <c r="C31" s="331"/>
      <c r="D31" s="331"/>
      <c r="E31" s="331"/>
      <c r="F31" s="332"/>
      <c r="G31" s="96" t="s">
        <v>110</v>
      </c>
      <c r="H31" s="97">
        <v>52.29</v>
      </c>
      <c r="I31" s="98">
        <v>1</v>
      </c>
      <c r="J31" s="99">
        <f t="shared" ref="J31:J33" si="0">H31*I31</f>
        <v>52.29</v>
      </c>
      <c r="K31" s="1"/>
    </row>
    <row r="32" spans="1:12" s="2" customFormat="1" ht="10.199999999999999" customHeight="1">
      <c r="A32" s="236" t="s">
        <v>69</v>
      </c>
      <c r="B32" s="320" t="s">
        <v>192</v>
      </c>
      <c r="C32" s="321"/>
      <c r="D32" s="321"/>
      <c r="E32" s="321"/>
      <c r="F32" s="322"/>
      <c r="G32" s="38" t="s">
        <v>71</v>
      </c>
      <c r="H32" s="39">
        <v>2.25</v>
      </c>
      <c r="I32" s="40">
        <v>1.7</v>
      </c>
      <c r="J32" s="41">
        <f t="shared" si="0"/>
        <v>3.8249999999999997</v>
      </c>
      <c r="K32" s="1"/>
    </row>
    <row r="33" spans="1:12" s="2" customFormat="1" ht="10.199999999999999" customHeight="1">
      <c r="A33" s="191" t="s">
        <v>69</v>
      </c>
      <c r="B33" s="320" t="s">
        <v>193</v>
      </c>
      <c r="C33" s="321"/>
      <c r="D33" s="321"/>
      <c r="E33" s="321"/>
      <c r="F33" s="322"/>
      <c r="G33" s="38" t="s">
        <v>71</v>
      </c>
      <c r="H33" s="39">
        <v>0.9</v>
      </c>
      <c r="I33" s="40">
        <v>5</v>
      </c>
      <c r="J33" s="41">
        <f t="shared" si="0"/>
        <v>4.5</v>
      </c>
      <c r="K33" s="1"/>
    </row>
    <row r="34" spans="1:12" ht="10.199999999999999" customHeight="1">
      <c r="A34" s="15"/>
      <c r="B34" s="320"/>
      <c r="C34" s="321"/>
      <c r="D34" s="321"/>
      <c r="E34" s="321"/>
      <c r="F34" s="322"/>
      <c r="G34" s="38"/>
      <c r="H34" s="39"/>
      <c r="I34" s="40"/>
      <c r="J34" s="100"/>
      <c r="K34" s="131"/>
      <c r="L34" s="131"/>
    </row>
    <row r="35" spans="1:12" ht="10.199999999999999" customHeight="1">
      <c r="A35" s="101"/>
      <c r="B35" s="320"/>
      <c r="C35" s="321"/>
      <c r="D35" s="321"/>
      <c r="E35" s="321"/>
      <c r="F35" s="322"/>
      <c r="G35" s="38"/>
      <c r="H35" s="39"/>
      <c r="I35" s="40"/>
      <c r="J35" s="100"/>
      <c r="K35" s="131"/>
      <c r="L35" s="131"/>
    </row>
    <row r="36" spans="1:12" ht="10.199999999999999" customHeight="1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 ht="10.199999999999999" customHeight="1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 ht="10.199999999999999" customHeight="1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 ht="10.199999999999999" customHeight="1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 ht="12" customHeight="1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60.615000000000002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 ht="10.199999999999999" customHeigh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 ht="10.199999999999999" customHeigh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 ht="10.199999999999999" customHeigh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 ht="10.199999999999999" customHeight="1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 ht="10.199999999999999" customHeight="1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 ht="10.199999999999999" customHeight="1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 ht="10.199999999999999" customHeight="1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 ht="10.199999999999999" customHeight="1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 ht="10.199999999999999" customHeight="1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 ht="12" customHeight="1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89.38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18.149999999999999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107.53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190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60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D2:H3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34:F34"/>
    <mergeCell ref="B23:E23"/>
    <mergeCell ref="B24:E24"/>
    <mergeCell ref="A29:A30"/>
    <mergeCell ref="B29:F30"/>
    <mergeCell ref="I29:I30"/>
    <mergeCell ref="J29:J30"/>
    <mergeCell ref="B31:F31"/>
    <mergeCell ref="B32:F32"/>
    <mergeCell ref="B33:F33"/>
    <mergeCell ref="G29:G30"/>
    <mergeCell ref="H29:H30"/>
    <mergeCell ref="J42:J43"/>
    <mergeCell ref="B35:F35"/>
    <mergeCell ref="B36:F36"/>
    <mergeCell ref="B37:F37"/>
    <mergeCell ref="B38:F38"/>
    <mergeCell ref="B39:F39"/>
    <mergeCell ref="B40:E40"/>
    <mergeCell ref="A42:A43"/>
    <mergeCell ref="B42:F43"/>
    <mergeCell ref="G42:G43"/>
    <mergeCell ref="H42:H43"/>
    <mergeCell ref="I42:I43"/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79"/>
  <sheetViews>
    <sheetView workbookViewId="0">
      <selection activeCell="J7" sqref="J7"/>
    </sheetView>
  </sheetViews>
  <sheetFormatPr defaultColWidth="8.88671875" defaultRowHeight="10.199999999999999"/>
  <cols>
    <col min="1" max="2" width="10.33203125" style="132" customWidth="1"/>
    <col min="3" max="3" width="8.88671875" style="132"/>
    <col min="4" max="4" width="12.33203125" style="132" customWidth="1"/>
    <col min="5" max="16384" width="8.88671875" style="132"/>
  </cols>
  <sheetData>
    <row r="1" spans="1:12" ht="19.95" customHeight="1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 t="s">
        <v>58</v>
      </c>
      <c r="C3" s="148" t="s">
        <v>14</v>
      </c>
      <c r="D3" s="200" t="s">
        <v>171</v>
      </c>
      <c r="E3" s="199"/>
      <c r="F3" s="199"/>
      <c r="G3" s="199"/>
      <c r="H3" s="199"/>
      <c r="I3" s="148" t="s">
        <v>15</v>
      </c>
      <c r="J3" s="150" t="s">
        <v>110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151" t="s">
        <v>22</v>
      </c>
      <c r="G6" s="151" t="s">
        <v>23</v>
      </c>
      <c r="H6" s="151" t="s">
        <v>22</v>
      </c>
      <c r="I6" s="151" t="s">
        <v>23</v>
      </c>
      <c r="J6" s="411"/>
      <c r="K6" s="131"/>
      <c r="L6" s="131"/>
    </row>
    <row r="7" spans="1:12" s="1" customFormat="1" ht="10.199999999999999" customHeigh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 ht="10.199999999999999" customHeigh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 ht="10.199999999999999" customHeigh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 ht="10.199999999999999" customHeigh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 ht="10.199999999999999" customHeigh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 ht="10.199999999999999" customHeigh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 ht="10.199999999999999" customHeight="1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2" customHeight="1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 ht="10.199999999999999" customHeight="1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0.5</v>
      </c>
      <c r="I18" s="13">
        <v>22.9849</v>
      </c>
      <c r="J18" s="21">
        <f>H18*I18</f>
        <v>11.49245</v>
      </c>
      <c r="K18" s="131"/>
      <c r="L18" s="131"/>
    </row>
    <row r="19" spans="1:12" ht="10.199999999999999" customHeight="1">
      <c r="A19" s="15" t="s">
        <v>34</v>
      </c>
      <c r="B19" s="320" t="s">
        <v>35</v>
      </c>
      <c r="C19" s="321"/>
      <c r="D19" s="321"/>
      <c r="E19" s="321"/>
      <c r="F19" s="322"/>
      <c r="G19" s="22"/>
      <c r="H19" s="16">
        <v>2.5</v>
      </c>
      <c r="I19" s="16">
        <v>7.9046000000000003</v>
      </c>
      <c r="J19" s="14">
        <f>H19*I19</f>
        <v>19.761500000000002</v>
      </c>
      <c r="K19" s="131"/>
      <c r="L19" s="131"/>
    </row>
    <row r="20" spans="1:12" ht="10.199999999999999" customHeight="1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 ht="10.199999999999999" customHeight="1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 ht="12" customHeight="1">
      <c r="A22" s="152"/>
      <c r="B22" s="160"/>
      <c r="C22" s="161"/>
      <c r="D22" s="161"/>
      <c r="E22" s="161"/>
      <c r="F22" s="161" t="s">
        <v>36</v>
      </c>
      <c r="G22" s="161"/>
      <c r="H22" s="162"/>
      <c r="I22" s="153"/>
      <c r="J22" s="159">
        <f>SUM(J18:J20)</f>
        <v>31.253950000000003</v>
      </c>
      <c r="K22" s="131"/>
      <c r="L22" s="131"/>
    </row>
    <row r="23" spans="1:12" ht="12" customHeight="1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0.2051</v>
      </c>
      <c r="J23" s="159">
        <f>J22*I23</f>
        <v>6.4101851450000007</v>
      </c>
      <c r="K23" s="131"/>
      <c r="L23" s="131"/>
    </row>
    <row r="24" spans="1:12" ht="12" customHeight="1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37.664135145000003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37.664135145000003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4</v>
      </c>
      <c r="F27" s="175" t="s">
        <v>41</v>
      </c>
      <c r="G27" s="176"/>
      <c r="H27" s="177"/>
      <c r="I27" s="155"/>
      <c r="J27" s="178">
        <f>J26/E27</f>
        <v>9.4160337862500008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 ht="10.199999999999999" customHeight="1">
      <c r="A31" s="192" t="s">
        <v>69</v>
      </c>
      <c r="B31" s="330" t="s">
        <v>247</v>
      </c>
      <c r="C31" s="331"/>
      <c r="D31" s="331"/>
      <c r="E31" s="331"/>
      <c r="F31" s="332"/>
      <c r="G31" s="96" t="s">
        <v>71</v>
      </c>
      <c r="H31" s="97">
        <v>10.34</v>
      </c>
      <c r="I31" s="98">
        <v>1.7</v>
      </c>
      <c r="J31" s="99">
        <f t="shared" ref="J31" si="0">H31*I31</f>
        <v>17.577999999999999</v>
      </c>
      <c r="K31" s="1"/>
    </row>
    <row r="32" spans="1:12" s="2" customFormat="1" ht="10.199999999999999" customHeight="1">
      <c r="A32" s="191"/>
      <c r="B32" s="320"/>
      <c r="C32" s="321"/>
      <c r="D32" s="321"/>
      <c r="E32" s="321"/>
      <c r="F32" s="322"/>
      <c r="G32" s="38"/>
      <c r="H32" s="39"/>
      <c r="I32" s="40"/>
      <c r="J32" s="41"/>
      <c r="K32" s="1"/>
    </row>
    <row r="33" spans="1:12" s="2" customFormat="1" ht="10.199999999999999" customHeight="1">
      <c r="A33" s="196"/>
      <c r="B33" s="320"/>
      <c r="C33" s="321"/>
      <c r="D33" s="321"/>
      <c r="E33" s="321"/>
      <c r="F33" s="322"/>
      <c r="G33" s="38"/>
      <c r="H33" s="39"/>
      <c r="I33" s="40"/>
      <c r="J33" s="41"/>
      <c r="K33" s="1"/>
    </row>
    <row r="34" spans="1:12" ht="10.199999999999999" customHeight="1">
      <c r="A34" s="15"/>
      <c r="B34" s="320"/>
      <c r="C34" s="321"/>
      <c r="D34" s="321"/>
      <c r="E34" s="321"/>
      <c r="F34" s="322"/>
      <c r="G34" s="38"/>
      <c r="H34" s="39"/>
      <c r="I34" s="40"/>
      <c r="J34" s="100"/>
      <c r="K34" s="131"/>
      <c r="L34" s="131"/>
    </row>
    <row r="35" spans="1:12" ht="10.199999999999999" customHeight="1">
      <c r="A35" s="101"/>
      <c r="B35" s="320"/>
      <c r="C35" s="321"/>
      <c r="D35" s="321"/>
      <c r="E35" s="321"/>
      <c r="F35" s="322"/>
      <c r="G35" s="38"/>
      <c r="H35" s="39"/>
      <c r="I35" s="40"/>
      <c r="J35" s="100"/>
      <c r="K35" s="131"/>
      <c r="L35" s="131"/>
    </row>
    <row r="36" spans="1:12" ht="10.199999999999999" customHeight="1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 ht="10.199999999999999" customHeight="1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 ht="10.199999999999999" customHeight="1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 ht="10.199999999999999" customHeight="1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 ht="12" customHeight="1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17.577999999999999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 ht="10.199999999999999" customHeigh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 ht="10.199999999999999" customHeigh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 ht="10.199999999999999" customHeigh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 ht="10.199999999999999" customHeight="1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 ht="10.199999999999999" customHeight="1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 ht="10.199999999999999" customHeight="1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 ht="10.199999999999999" customHeight="1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 ht="10.199999999999999" customHeight="1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 ht="10.199999999999999" customHeight="1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 ht="12" customHeight="1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26.99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5.48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32.47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104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9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34:F34"/>
    <mergeCell ref="B23:E23"/>
    <mergeCell ref="B24:E24"/>
    <mergeCell ref="A29:A30"/>
    <mergeCell ref="B29:F30"/>
    <mergeCell ref="I29:I30"/>
    <mergeCell ref="J29:J30"/>
    <mergeCell ref="B31:F31"/>
    <mergeCell ref="B32:F32"/>
    <mergeCell ref="B33:F33"/>
    <mergeCell ref="G29:G30"/>
    <mergeCell ref="H29:H30"/>
    <mergeCell ref="J42:J43"/>
    <mergeCell ref="B35:F35"/>
    <mergeCell ref="B36:F36"/>
    <mergeCell ref="B37:F37"/>
    <mergeCell ref="B38:F38"/>
    <mergeCell ref="B39:F39"/>
    <mergeCell ref="B40:E40"/>
    <mergeCell ref="A42:A43"/>
    <mergeCell ref="B42:F43"/>
    <mergeCell ref="G42:G43"/>
    <mergeCell ref="H42:H43"/>
    <mergeCell ref="I42:I43"/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79"/>
  <sheetViews>
    <sheetView topLeftCell="A4" workbookViewId="0">
      <selection activeCell="J7" sqref="J7"/>
    </sheetView>
  </sheetViews>
  <sheetFormatPr defaultColWidth="8.88671875" defaultRowHeight="10.199999999999999"/>
  <cols>
    <col min="1" max="2" width="10.33203125" style="2" customWidth="1"/>
    <col min="3" max="3" width="8.88671875" style="2"/>
    <col min="4" max="4" width="12.33203125" style="2" customWidth="1"/>
    <col min="5" max="16384" width="8.88671875" style="2"/>
  </cols>
  <sheetData>
    <row r="1" spans="1:12" ht="19.95" customHeight="1">
      <c r="A1" s="334" t="s">
        <v>12</v>
      </c>
      <c r="B1" s="335"/>
      <c r="C1" s="335"/>
      <c r="D1" s="335"/>
      <c r="E1" s="335"/>
      <c r="F1" s="335"/>
      <c r="G1" s="335"/>
      <c r="H1" s="335"/>
      <c r="I1" s="335"/>
      <c r="J1" s="336"/>
      <c r="K1" s="1"/>
      <c r="L1" s="1"/>
    </row>
    <row r="2" spans="1:12" ht="14.4">
      <c r="A2" s="3"/>
      <c r="B2" s="4"/>
      <c r="C2" s="4"/>
      <c r="D2" s="197"/>
      <c r="E2" s="249"/>
      <c r="F2" s="249"/>
      <c r="G2" s="249"/>
      <c r="H2" s="249"/>
      <c r="I2" s="4"/>
      <c r="J2" s="5"/>
      <c r="K2" s="1"/>
      <c r="L2" s="1"/>
    </row>
    <row r="3" spans="1:12" ht="14.4">
      <c r="A3" s="6" t="s">
        <v>13</v>
      </c>
      <c r="B3" s="139" t="s">
        <v>58</v>
      </c>
      <c r="C3" s="8" t="s">
        <v>14</v>
      </c>
      <c r="D3" s="200" t="s">
        <v>163</v>
      </c>
      <c r="E3" s="250"/>
      <c r="F3" s="250"/>
      <c r="G3" s="250"/>
      <c r="H3" s="250"/>
      <c r="I3" s="8" t="s">
        <v>15</v>
      </c>
      <c r="J3" s="10" t="s">
        <v>59</v>
      </c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37" t="s">
        <v>16</v>
      </c>
      <c r="B5" s="337" t="s">
        <v>17</v>
      </c>
      <c r="C5" s="337"/>
      <c r="D5" s="337"/>
      <c r="E5" s="337" t="s">
        <v>18</v>
      </c>
      <c r="F5" s="337" t="s">
        <v>19</v>
      </c>
      <c r="G5" s="337"/>
      <c r="H5" s="338" t="s">
        <v>20</v>
      </c>
      <c r="I5" s="339"/>
      <c r="J5" s="340" t="s">
        <v>21</v>
      </c>
      <c r="K5" s="1"/>
      <c r="L5" s="1"/>
    </row>
    <row r="6" spans="1:12">
      <c r="A6" s="337"/>
      <c r="B6" s="337"/>
      <c r="C6" s="337"/>
      <c r="D6" s="337"/>
      <c r="E6" s="337"/>
      <c r="F6" s="237" t="s">
        <v>22</v>
      </c>
      <c r="G6" s="237" t="s">
        <v>23</v>
      </c>
      <c r="H6" s="237" t="s">
        <v>22</v>
      </c>
      <c r="I6" s="237" t="s">
        <v>23</v>
      </c>
      <c r="J6" s="340"/>
      <c r="K6" s="1"/>
      <c r="L6" s="1"/>
    </row>
    <row r="7" spans="1:12" s="1" customFormat="1" ht="10.199999999999999" customHeigh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 ht="10.199999999999999" customHeigh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 ht="10.199999999999999" customHeigh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ht="10.199999999999999" customHeigh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ht="10.199999999999999" customHeigh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 ht="10.199999999999999" customHeigh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 ht="10.199999999999999" customHeight="1">
      <c r="A13" s="66"/>
      <c r="B13" s="368"/>
      <c r="C13" s="369"/>
      <c r="D13" s="370"/>
      <c r="E13" s="16"/>
      <c r="F13" s="16"/>
      <c r="G13" s="16"/>
      <c r="H13" s="16"/>
      <c r="I13" s="16"/>
      <c r="J13" s="14"/>
      <c r="K13" s="1"/>
      <c r="L13" s="1"/>
    </row>
    <row r="14" spans="1:12" ht="12" customHeight="1">
      <c r="A14" s="251"/>
      <c r="B14" s="418"/>
      <c r="C14" s="419"/>
      <c r="D14" s="419"/>
      <c r="E14" s="428"/>
      <c r="F14" s="24" t="s">
        <v>28</v>
      </c>
      <c r="G14" s="24"/>
      <c r="H14" s="24"/>
      <c r="I14" s="24"/>
      <c r="J14" s="25">
        <f>SUM(J7)</f>
        <v>0</v>
      </c>
      <c r="K14" s="1"/>
      <c r="L14" s="1"/>
    </row>
    <row r="15" spans="1:12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1"/>
      <c r="L15" s="1"/>
    </row>
    <row r="16" spans="1:12">
      <c r="A16" s="426" t="s">
        <v>16</v>
      </c>
      <c r="B16" s="426" t="s">
        <v>29</v>
      </c>
      <c r="C16" s="426"/>
      <c r="D16" s="426"/>
      <c r="E16" s="426"/>
      <c r="F16" s="426"/>
      <c r="G16" s="426" t="s">
        <v>30</v>
      </c>
      <c r="H16" s="426" t="s">
        <v>18</v>
      </c>
      <c r="I16" s="421" t="s">
        <v>31</v>
      </c>
      <c r="J16" s="421" t="s">
        <v>21</v>
      </c>
      <c r="K16" s="1"/>
      <c r="L16" s="1"/>
    </row>
    <row r="17" spans="1:12">
      <c r="A17" s="427"/>
      <c r="B17" s="427"/>
      <c r="C17" s="427"/>
      <c r="D17" s="427"/>
      <c r="E17" s="427"/>
      <c r="F17" s="427"/>
      <c r="G17" s="427"/>
      <c r="H17" s="427"/>
      <c r="I17" s="422"/>
      <c r="J17" s="422"/>
      <c r="K17" s="1"/>
      <c r="L17" s="1"/>
    </row>
    <row r="18" spans="1:12" ht="10.199999999999999" customHeight="1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0.4</v>
      </c>
      <c r="I18" s="13">
        <v>22.9849</v>
      </c>
      <c r="J18" s="21">
        <f>H18*I18</f>
        <v>9.1939600000000006</v>
      </c>
      <c r="K18" s="1"/>
      <c r="L18" s="1"/>
    </row>
    <row r="19" spans="1:12" ht="10.199999999999999" customHeight="1">
      <c r="A19" s="15" t="s">
        <v>34</v>
      </c>
      <c r="B19" s="320" t="s">
        <v>35</v>
      </c>
      <c r="C19" s="321"/>
      <c r="D19" s="321"/>
      <c r="E19" s="321"/>
      <c r="F19" s="322"/>
      <c r="G19" s="22"/>
      <c r="H19" s="16">
        <v>0.4</v>
      </c>
      <c r="I19" s="16">
        <v>7.9046000000000003</v>
      </c>
      <c r="J19" s="14">
        <f>H19*I19</f>
        <v>3.1618400000000002</v>
      </c>
      <c r="K19" s="1"/>
      <c r="L19" s="1"/>
    </row>
    <row r="20" spans="1:12" ht="10.199999999999999" customHeight="1">
      <c r="A20" s="253"/>
      <c r="B20" s="423"/>
      <c r="C20" s="424"/>
      <c r="D20" s="424"/>
      <c r="E20" s="424"/>
      <c r="F20" s="425"/>
      <c r="G20" s="254"/>
      <c r="H20" s="254"/>
      <c r="I20" s="254"/>
      <c r="J20" s="14"/>
      <c r="K20" s="1"/>
      <c r="L20" s="1"/>
    </row>
    <row r="21" spans="1:12" ht="10.199999999999999" customHeight="1">
      <c r="A21" s="253"/>
      <c r="B21" s="423"/>
      <c r="C21" s="424"/>
      <c r="D21" s="424"/>
      <c r="E21" s="424"/>
      <c r="F21" s="425"/>
      <c r="G21" s="254"/>
      <c r="H21" s="254"/>
      <c r="I21" s="254"/>
      <c r="J21" s="14"/>
      <c r="K21" s="1"/>
      <c r="L21" s="1"/>
    </row>
    <row r="22" spans="1:12" ht="12" customHeight="1">
      <c r="A22" s="66"/>
      <c r="B22" s="238"/>
      <c r="C22" s="239"/>
      <c r="D22" s="239"/>
      <c r="E22" s="239"/>
      <c r="F22" s="239" t="s">
        <v>36</v>
      </c>
      <c r="G22" s="239"/>
      <c r="H22" s="240"/>
      <c r="I22" s="16"/>
      <c r="J22" s="14">
        <f>SUM(J18:J20)</f>
        <v>12.3558</v>
      </c>
      <c r="K22" s="1"/>
      <c r="L22" s="1"/>
    </row>
    <row r="23" spans="1:12" ht="12" customHeight="1">
      <c r="A23" s="66"/>
      <c r="B23" s="368"/>
      <c r="C23" s="369"/>
      <c r="D23" s="369"/>
      <c r="E23" s="370"/>
      <c r="F23" s="16" t="s">
        <v>37</v>
      </c>
      <c r="G23" s="16"/>
      <c r="H23" s="16"/>
      <c r="I23" s="255">
        <v>0.2051</v>
      </c>
      <c r="J23" s="14">
        <f>J22*I23</f>
        <v>2.5341745800000002</v>
      </c>
      <c r="K23" s="1"/>
      <c r="L23" s="1"/>
    </row>
    <row r="24" spans="1:12" ht="12" customHeight="1">
      <c r="A24" s="251"/>
      <c r="B24" s="418"/>
      <c r="C24" s="419"/>
      <c r="D24" s="419"/>
      <c r="E24" s="420"/>
      <c r="F24" s="24" t="s">
        <v>38</v>
      </c>
      <c r="G24" s="24"/>
      <c r="H24" s="24"/>
      <c r="I24" s="24"/>
      <c r="J24" s="25">
        <f>J22+J23</f>
        <v>14.889974580000001</v>
      </c>
      <c r="K24" s="1"/>
      <c r="L24" s="1"/>
    </row>
    <row r="25" spans="1:12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1"/>
      <c r="L25" s="1"/>
    </row>
    <row r="26" spans="1:12">
      <c r="A26" s="256"/>
      <c r="B26" s="257"/>
      <c r="C26" s="257"/>
      <c r="D26" s="257"/>
      <c r="E26" s="258"/>
      <c r="F26" s="259" t="s">
        <v>39</v>
      </c>
      <c r="G26" s="259"/>
      <c r="H26" s="259"/>
      <c r="I26" s="13"/>
      <c r="J26" s="86">
        <f>J14+J24</f>
        <v>14.889974580000001</v>
      </c>
      <c r="K26" s="1"/>
      <c r="L26" s="1"/>
    </row>
    <row r="27" spans="1:12">
      <c r="A27" s="260" t="s">
        <v>40</v>
      </c>
      <c r="B27" s="261"/>
      <c r="C27" s="262"/>
      <c r="D27" s="262"/>
      <c r="E27" s="263">
        <v>1</v>
      </c>
      <c r="F27" s="264" t="s">
        <v>41</v>
      </c>
      <c r="G27" s="265"/>
      <c r="H27" s="266"/>
      <c r="I27" s="24"/>
      <c r="J27" s="124">
        <f>J26/E27</f>
        <v>14.889974580000001</v>
      </c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326" t="s">
        <v>16</v>
      </c>
      <c r="B29" s="326" t="s">
        <v>42</v>
      </c>
      <c r="C29" s="326"/>
      <c r="D29" s="326"/>
      <c r="E29" s="326"/>
      <c r="F29" s="326"/>
      <c r="G29" s="328" t="s">
        <v>43</v>
      </c>
      <c r="H29" s="326" t="s">
        <v>44</v>
      </c>
      <c r="I29" s="326" t="s">
        <v>45</v>
      </c>
      <c r="J29" s="326" t="s">
        <v>46</v>
      </c>
      <c r="K29" s="1"/>
      <c r="L29" s="1"/>
    </row>
    <row r="30" spans="1:12">
      <c r="A30" s="327"/>
      <c r="B30" s="327"/>
      <c r="C30" s="327"/>
      <c r="D30" s="327"/>
      <c r="E30" s="327"/>
      <c r="F30" s="327"/>
      <c r="G30" s="329"/>
      <c r="H30" s="327"/>
      <c r="I30" s="327"/>
      <c r="J30" s="327"/>
      <c r="K30" s="1"/>
      <c r="L30" s="1"/>
    </row>
    <row r="31" spans="1:12" ht="10.199999999999999" customHeight="1">
      <c r="A31" s="192" t="s">
        <v>69</v>
      </c>
      <c r="B31" s="330" t="s">
        <v>211</v>
      </c>
      <c r="C31" s="331"/>
      <c r="D31" s="331"/>
      <c r="E31" s="331"/>
      <c r="F31" s="332"/>
      <c r="G31" s="96" t="s">
        <v>59</v>
      </c>
      <c r="H31" s="97">
        <v>4.1500000000000004</v>
      </c>
      <c r="I31" s="98">
        <v>2</v>
      </c>
      <c r="J31" s="99">
        <f t="shared" ref="J31" si="0">H31*I31</f>
        <v>8.3000000000000007</v>
      </c>
      <c r="K31" s="1"/>
    </row>
    <row r="32" spans="1:12" ht="10.199999999999999" customHeight="1">
      <c r="A32" s="191"/>
      <c r="B32" s="320"/>
      <c r="C32" s="321"/>
      <c r="D32" s="321"/>
      <c r="E32" s="321"/>
      <c r="F32" s="322"/>
      <c r="G32" s="38"/>
      <c r="H32" s="39"/>
      <c r="I32" s="40"/>
      <c r="J32" s="41"/>
      <c r="K32" s="1"/>
    </row>
    <row r="33" spans="1:12" ht="10.199999999999999" customHeight="1">
      <c r="A33" s="196"/>
      <c r="B33" s="320"/>
      <c r="C33" s="321"/>
      <c r="D33" s="321"/>
      <c r="E33" s="321"/>
      <c r="F33" s="322"/>
      <c r="G33" s="38"/>
      <c r="H33" s="39"/>
      <c r="I33" s="40"/>
      <c r="J33" s="41"/>
      <c r="K33" s="1"/>
    </row>
    <row r="34" spans="1:12" ht="10.199999999999999" customHeight="1">
      <c r="A34" s="15"/>
      <c r="B34" s="320"/>
      <c r="C34" s="321"/>
      <c r="D34" s="321"/>
      <c r="E34" s="321"/>
      <c r="F34" s="322"/>
      <c r="G34" s="38"/>
      <c r="H34" s="39"/>
      <c r="I34" s="40"/>
      <c r="J34" s="100"/>
      <c r="K34" s="1"/>
      <c r="L34" s="1"/>
    </row>
    <row r="35" spans="1:12" ht="10.199999999999999" customHeight="1">
      <c r="A35" s="101"/>
      <c r="B35" s="320"/>
      <c r="C35" s="321"/>
      <c r="D35" s="321"/>
      <c r="E35" s="321"/>
      <c r="F35" s="322"/>
      <c r="G35" s="38"/>
      <c r="H35" s="39"/>
      <c r="I35" s="40"/>
      <c r="J35" s="100"/>
      <c r="K35" s="1"/>
      <c r="L35" s="1"/>
    </row>
    <row r="36" spans="1:12" ht="10.199999999999999" customHeight="1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"/>
      <c r="L36" s="1"/>
    </row>
    <row r="37" spans="1:12" ht="10.199999999999999" customHeight="1">
      <c r="A37" s="15"/>
      <c r="B37" s="320"/>
      <c r="C37" s="321"/>
      <c r="D37" s="321"/>
      <c r="E37" s="321"/>
      <c r="F37" s="322"/>
      <c r="G37" s="38"/>
      <c r="H37" s="22"/>
      <c r="I37" s="22"/>
      <c r="J37" s="41"/>
      <c r="K37" s="1"/>
      <c r="L37" s="1"/>
    </row>
    <row r="38" spans="1:12" ht="10.199999999999999" customHeight="1">
      <c r="A38" s="15"/>
      <c r="B38" s="320"/>
      <c r="C38" s="321"/>
      <c r="D38" s="321"/>
      <c r="E38" s="321"/>
      <c r="F38" s="322"/>
      <c r="G38" s="22"/>
      <c r="H38" s="22"/>
      <c r="I38" s="22"/>
      <c r="J38" s="41"/>
      <c r="K38" s="1"/>
      <c r="L38" s="1"/>
    </row>
    <row r="39" spans="1:12" ht="10.199999999999999" customHeight="1">
      <c r="A39" s="15"/>
      <c r="B39" s="320"/>
      <c r="C39" s="321"/>
      <c r="D39" s="321"/>
      <c r="E39" s="321"/>
      <c r="F39" s="322"/>
      <c r="G39" s="22"/>
      <c r="H39" s="22"/>
      <c r="I39" s="22"/>
      <c r="J39" s="41"/>
      <c r="K39" s="1"/>
      <c r="L39" s="1"/>
    </row>
    <row r="40" spans="1:12" ht="12" customHeight="1">
      <c r="A40" s="17"/>
      <c r="B40" s="323"/>
      <c r="C40" s="324"/>
      <c r="D40" s="324"/>
      <c r="E40" s="325"/>
      <c r="F40" s="18" t="s">
        <v>47</v>
      </c>
      <c r="G40" s="18"/>
      <c r="H40" s="18"/>
      <c r="I40" s="18"/>
      <c r="J40" s="37">
        <f>SUM(J31:J39)</f>
        <v>8.3000000000000007</v>
      </c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326" t="s">
        <v>16</v>
      </c>
      <c r="B42" s="326" t="s">
        <v>48</v>
      </c>
      <c r="C42" s="326"/>
      <c r="D42" s="326"/>
      <c r="E42" s="326"/>
      <c r="F42" s="326"/>
      <c r="G42" s="326" t="s">
        <v>49</v>
      </c>
      <c r="H42" s="328" t="s">
        <v>50</v>
      </c>
      <c r="I42" s="328" t="s">
        <v>45</v>
      </c>
      <c r="J42" s="326" t="s">
        <v>46</v>
      </c>
      <c r="K42" s="1"/>
      <c r="L42" s="1"/>
    </row>
    <row r="43" spans="1:12">
      <c r="A43" s="327"/>
      <c r="B43" s="327"/>
      <c r="C43" s="327"/>
      <c r="D43" s="327"/>
      <c r="E43" s="327"/>
      <c r="F43" s="327"/>
      <c r="G43" s="327"/>
      <c r="H43" s="329"/>
      <c r="I43" s="329"/>
      <c r="J43" s="327"/>
      <c r="K43" s="1"/>
      <c r="L43" s="1"/>
    </row>
    <row r="44" spans="1:12" s="1" customFormat="1" ht="10.199999999999999" customHeigh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 ht="10.199999999999999" customHeigh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ht="10.199999999999999" customHeigh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 ht="10.199999999999999" customHeight="1">
      <c r="A47" s="15"/>
      <c r="B47" s="320"/>
      <c r="C47" s="321"/>
      <c r="D47" s="321"/>
      <c r="E47" s="321"/>
      <c r="F47" s="322"/>
      <c r="G47" s="39"/>
      <c r="H47" s="39"/>
      <c r="I47" s="40"/>
      <c r="J47" s="41"/>
      <c r="K47" s="1"/>
      <c r="L47" s="1"/>
    </row>
    <row r="48" spans="1:12" ht="10.199999999999999" customHeight="1">
      <c r="A48" s="15"/>
      <c r="B48" s="320"/>
      <c r="C48" s="321"/>
      <c r="D48" s="321"/>
      <c r="E48" s="321"/>
      <c r="F48" s="322"/>
      <c r="G48" s="39"/>
      <c r="H48" s="39"/>
      <c r="I48" s="40"/>
      <c r="J48" s="41"/>
      <c r="K48" s="1"/>
      <c r="L48" s="1"/>
    </row>
    <row r="49" spans="1:12" ht="10.199999999999999" customHeight="1">
      <c r="A49" s="15"/>
      <c r="B49" s="320"/>
      <c r="C49" s="321"/>
      <c r="D49" s="321"/>
      <c r="E49" s="321"/>
      <c r="F49" s="322"/>
      <c r="G49" s="39"/>
      <c r="H49" s="39"/>
      <c r="I49" s="40"/>
      <c r="J49" s="41"/>
      <c r="K49" s="1"/>
      <c r="L49" s="1"/>
    </row>
    <row r="50" spans="1:12" ht="10.199999999999999" customHeight="1">
      <c r="A50" s="15"/>
      <c r="B50" s="320"/>
      <c r="C50" s="321"/>
      <c r="D50" s="321"/>
      <c r="E50" s="321"/>
      <c r="F50" s="322"/>
      <c r="G50" s="39"/>
      <c r="H50" s="39"/>
      <c r="I50" s="39"/>
      <c r="J50" s="41"/>
      <c r="K50" s="1"/>
      <c r="L50" s="1"/>
    </row>
    <row r="51" spans="1:12" ht="10.199999999999999" customHeight="1">
      <c r="A51" s="15"/>
      <c r="B51" s="320"/>
      <c r="C51" s="321"/>
      <c r="D51" s="321"/>
      <c r="E51" s="321"/>
      <c r="F51" s="322"/>
      <c r="G51" s="39"/>
      <c r="H51" s="39"/>
      <c r="I51" s="39"/>
      <c r="J51" s="41"/>
      <c r="K51" s="1"/>
      <c r="L51" s="1"/>
    </row>
    <row r="52" spans="1:12" ht="10.199999999999999" customHeight="1">
      <c r="A52" s="15"/>
      <c r="B52" s="320"/>
      <c r="C52" s="321"/>
      <c r="D52" s="321"/>
      <c r="E52" s="321"/>
      <c r="F52" s="322"/>
      <c r="G52" s="39"/>
      <c r="H52" s="39"/>
      <c r="I52" s="39"/>
      <c r="J52" s="41"/>
      <c r="K52" s="1"/>
      <c r="L52" s="1"/>
    </row>
    <row r="53" spans="1:12" ht="12" customHeight="1">
      <c r="A53" s="17"/>
      <c r="B53" s="323"/>
      <c r="C53" s="324"/>
      <c r="D53" s="324"/>
      <c r="E53" s="325"/>
      <c r="F53" s="18" t="s">
        <v>53</v>
      </c>
      <c r="G53" s="18"/>
      <c r="H53" s="18"/>
      <c r="I53" s="18"/>
      <c r="J53" s="37">
        <f>SUM(J44:J52)</f>
        <v>0</v>
      </c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23.18</v>
      </c>
    </row>
    <row r="56" spans="1:12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4.7</v>
      </c>
    </row>
    <row r="58" spans="1:12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27.88</v>
      </c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</row>
  </sheetData>
  <mergeCells count="59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34:F34"/>
    <mergeCell ref="B23:E23"/>
    <mergeCell ref="B24:E24"/>
    <mergeCell ref="A29:A30"/>
    <mergeCell ref="B29:F30"/>
    <mergeCell ref="I29:I30"/>
    <mergeCell ref="J29:J30"/>
    <mergeCell ref="B31:F31"/>
    <mergeCell ref="B32:F32"/>
    <mergeCell ref="B33:F33"/>
    <mergeCell ref="G29:G30"/>
    <mergeCell ref="H29:H30"/>
    <mergeCell ref="J42:J43"/>
    <mergeCell ref="B35:F35"/>
    <mergeCell ref="B36:F36"/>
    <mergeCell ref="B37:F37"/>
    <mergeCell ref="B38:F38"/>
    <mergeCell ref="B39:F39"/>
    <mergeCell ref="B40:E40"/>
    <mergeCell ref="A42:A43"/>
    <mergeCell ref="B42:F43"/>
    <mergeCell ref="G42:G43"/>
    <mergeCell ref="H42:H43"/>
    <mergeCell ref="I42:I43"/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79"/>
  <sheetViews>
    <sheetView topLeftCell="A31" workbookViewId="0">
      <selection activeCell="H72" sqref="H72"/>
    </sheetView>
  </sheetViews>
  <sheetFormatPr defaultColWidth="8.88671875" defaultRowHeight="10.199999999999999"/>
  <cols>
    <col min="1" max="2" width="10.33203125" style="132" customWidth="1"/>
    <col min="3" max="3" width="8.88671875" style="132"/>
    <col min="4" max="4" width="12.33203125" style="132" customWidth="1"/>
    <col min="5" max="16384" width="8.88671875" style="132"/>
  </cols>
  <sheetData>
    <row r="1" spans="1:12" ht="19.95" customHeight="1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 t="s">
        <v>58</v>
      </c>
      <c r="C3" s="148" t="s">
        <v>14</v>
      </c>
      <c r="D3" s="200" t="s">
        <v>184</v>
      </c>
      <c r="E3" s="199"/>
      <c r="F3" s="199"/>
      <c r="G3" s="199"/>
      <c r="H3" s="199"/>
      <c r="I3" s="148" t="s">
        <v>15</v>
      </c>
      <c r="J3" s="150" t="s">
        <v>59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151" t="s">
        <v>22</v>
      </c>
      <c r="G6" s="151" t="s">
        <v>23</v>
      </c>
      <c r="H6" s="151" t="s">
        <v>22</v>
      </c>
      <c r="I6" s="151" t="s">
        <v>23</v>
      </c>
      <c r="J6" s="411"/>
      <c r="K6" s="131"/>
      <c r="L6" s="131"/>
    </row>
    <row r="7" spans="1:12" s="1" customFormat="1" ht="10.199999999999999" customHeigh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 ht="10.199999999999999" customHeigh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 ht="10.199999999999999" customHeigh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 ht="10.199999999999999" customHeigh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 ht="10.199999999999999" customHeigh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 ht="10.199999999999999" customHeigh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 ht="10.199999999999999" customHeight="1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2" customHeight="1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 ht="10.199999999999999" customHeight="1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3</v>
      </c>
      <c r="I18" s="13">
        <v>22.9849</v>
      </c>
      <c r="J18" s="21">
        <f>H18*I18</f>
        <v>68.954700000000003</v>
      </c>
      <c r="K18" s="131"/>
      <c r="L18" s="131"/>
    </row>
    <row r="19" spans="1:12" ht="10.199999999999999" customHeight="1">
      <c r="A19" s="15"/>
      <c r="B19" s="320"/>
      <c r="C19" s="321"/>
      <c r="D19" s="321"/>
      <c r="E19" s="321"/>
      <c r="F19" s="322"/>
      <c r="G19" s="22"/>
      <c r="H19" s="16"/>
      <c r="I19" s="16"/>
      <c r="J19" s="14"/>
      <c r="K19" s="131"/>
      <c r="L19" s="131"/>
    </row>
    <row r="20" spans="1:12" ht="10.199999999999999" customHeight="1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 ht="10.199999999999999" customHeight="1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 ht="12" customHeight="1">
      <c r="A22" s="152"/>
      <c r="B22" s="160"/>
      <c r="C22" s="161"/>
      <c r="D22" s="161"/>
      <c r="E22" s="161"/>
      <c r="F22" s="161" t="s">
        <v>36</v>
      </c>
      <c r="G22" s="161"/>
      <c r="H22" s="162"/>
      <c r="I22" s="153"/>
      <c r="J22" s="159">
        <f>SUM(J18:J20)</f>
        <v>68.954700000000003</v>
      </c>
      <c r="K22" s="131"/>
      <c r="L22" s="131"/>
    </row>
    <row r="23" spans="1:12" ht="12" customHeight="1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0.155</v>
      </c>
      <c r="J23" s="159">
        <f>J22*I23</f>
        <v>10.6879785</v>
      </c>
      <c r="K23" s="131"/>
      <c r="L23" s="131"/>
    </row>
    <row r="24" spans="1:12" ht="12" customHeight="1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79.642678500000002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79.642678500000002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79.642678500000002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 ht="10.199999999999999" customHeight="1">
      <c r="A31" s="245" t="s">
        <v>113</v>
      </c>
      <c r="B31" s="233" t="s">
        <v>144</v>
      </c>
      <c r="C31" s="234"/>
      <c r="D31" s="234"/>
      <c r="E31" s="234"/>
      <c r="F31" s="235"/>
      <c r="G31" s="96" t="s">
        <v>110</v>
      </c>
      <c r="H31" s="97">
        <v>36.409999999999997</v>
      </c>
      <c r="I31" s="98">
        <v>4</v>
      </c>
      <c r="J31" s="99">
        <v>139.62</v>
      </c>
      <c r="K31" s="1"/>
    </row>
    <row r="32" spans="1:12" s="2" customFormat="1" ht="10.199999999999999" customHeight="1">
      <c r="A32" s="246" t="s">
        <v>180</v>
      </c>
      <c r="B32" s="230" t="s">
        <v>181</v>
      </c>
      <c r="C32" s="231"/>
      <c r="D32" s="231"/>
      <c r="E32" s="231"/>
      <c r="F32" s="232"/>
      <c r="G32" s="38" t="s">
        <v>1</v>
      </c>
      <c r="H32" s="39">
        <v>323.91000000000003</v>
      </c>
      <c r="I32" s="40">
        <v>0.7</v>
      </c>
      <c r="J32" s="41">
        <v>217.39</v>
      </c>
      <c r="K32" s="1"/>
    </row>
    <row r="33" spans="1:12" s="2" customFormat="1" ht="10.199999999999999" customHeight="1">
      <c r="A33" s="247" t="s">
        <v>173</v>
      </c>
      <c r="B33" s="230" t="s">
        <v>174</v>
      </c>
      <c r="C33" s="231"/>
      <c r="D33" s="231"/>
      <c r="E33" s="231"/>
      <c r="F33" s="232"/>
      <c r="G33" s="38" t="s">
        <v>71</v>
      </c>
      <c r="H33" s="39">
        <v>4.96</v>
      </c>
      <c r="I33" s="40">
        <v>25</v>
      </c>
      <c r="J33" s="41">
        <v>118.94</v>
      </c>
      <c r="K33" s="1"/>
    </row>
    <row r="34" spans="1:12" ht="10.199999999999999" customHeight="1">
      <c r="A34" s="126" t="s">
        <v>182</v>
      </c>
      <c r="B34" s="230" t="s">
        <v>183</v>
      </c>
      <c r="C34" s="231"/>
      <c r="D34" s="231"/>
      <c r="E34" s="231"/>
      <c r="F34" s="232"/>
      <c r="G34" s="38" t="s">
        <v>1</v>
      </c>
      <c r="H34" s="39">
        <v>69.180000000000007</v>
      </c>
      <c r="I34" s="40">
        <v>0.115</v>
      </c>
      <c r="J34" s="41">
        <v>7.63</v>
      </c>
      <c r="K34" s="131"/>
      <c r="L34" s="131"/>
    </row>
    <row r="35" spans="1:12" ht="10.199999999999999" customHeight="1">
      <c r="A35" s="126" t="s">
        <v>145</v>
      </c>
      <c r="B35" s="230" t="s">
        <v>146</v>
      </c>
      <c r="C35" s="231"/>
      <c r="D35" s="231"/>
      <c r="E35" s="231"/>
      <c r="F35" s="232"/>
      <c r="G35" s="38" t="s">
        <v>1</v>
      </c>
      <c r="H35" s="39">
        <v>31.35</v>
      </c>
      <c r="I35" s="40">
        <v>1.5149999999999999</v>
      </c>
      <c r="J35" s="41">
        <v>47.5</v>
      </c>
      <c r="K35" s="131"/>
      <c r="L35" s="131"/>
    </row>
    <row r="36" spans="1:12" ht="10.199999999999999" customHeight="1">
      <c r="A36" s="126" t="s">
        <v>147</v>
      </c>
      <c r="B36" s="230" t="s">
        <v>148</v>
      </c>
      <c r="C36" s="231"/>
      <c r="D36" s="231"/>
      <c r="E36" s="231"/>
      <c r="F36" s="232"/>
      <c r="G36" s="38" t="s">
        <v>1</v>
      </c>
      <c r="H36" s="39">
        <v>11.79</v>
      </c>
      <c r="I36" s="40">
        <v>2.3E-2</v>
      </c>
      <c r="J36" s="100">
        <v>0.27</v>
      </c>
      <c r="K36" s="131"/>
      <c r="L36" s="131"/>
    </row>
    <row r="37" spans="1:12" ht="10.199999999999999" customHeight="1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 ht="10.199999999999999" customHeight="1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 ht="10.199999999999999" customHeight="1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 ht="12" customHeight="1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531.34999999999991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 ht="10.199999999999999" customHeigh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 ht="10.199999999999999" customHeigh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 ht="10.199999999999999" customHeigh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 ht="10.199999999999999" customHeight="1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 ht="10.199999999999999" customHeight="1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 ht="10.199999999999999" customHeight="1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 ht="10.199999999999999" customHeight="1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 ht="10.199999999999999" customHeight="1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 ht="10.199999999999999" customHeight="1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 ht="12" customHeight="1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610.99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124.09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735.08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3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23:E23"/>
    <mergeCell ref="B24:E24"/>
    <mergeCell ref="A29:A30"/>
    <mergeCell ref="B29:F30"/>
    <mergeCell ref="I29:I30"/>
    <mergeCell ref="J29:J30"/>
    <mergeCell ref="G29:G30"/>
    <mergeCell ref="H29:H30"/>
    <mergeCell ref="J42:J43"/>
    <mergeCell ref="B37:F37"/>
    <mergeCell ref="B38:F38"/>
    <mergeCell ref="B39:F39"/>
    <mergeCell ref="B40:E40"/>
    <mergeCell ref="A42:A43"/>
    <mergeCell ref="B42:F43"/>
    <mergeCell ref="G42:G43"/>
    <mergeCell ref="H42:H43"/>
    <mergeCell ref="I42:I43"/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79"/>
  <sheetViews>
    <sheetView topLeftCell="A40" workbookViewId="0">
      <selection activeCell="H72" sqref="H72"/>
    </sheetView>
  </sheetViews>
  <sheetFormatPr defaultRowHeight="10.199999999999999"/>
  <cols>
    <col min="1" max="16384" width="8.88671875" style="132"/>
  </cols>
  <sheetData>
    <row r="1" spans="1:12" ht="13.8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 t="s">
        <v>58</v>
      </c>
      <c r="C3" s="148" t="s">
        <v>14</v>
      </c>
      <c r="D3" s="200" t="s">
        <v>194</v>
      </c>
      <c r="E3" s="199"/>
      <c r="F3" s="199"/>
      <c r="G3" s="199"/>
      <c r="H3" s="199"/>
      <c r="I3" s="148" t="s">
        <v>15</v>
      </c>
      <c r="J3" s="150" t="s">
        <v>107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241" t="s">
        <v>22</v>
      </c>
      <c r="G6" s="241" t="s">
        <v>23</v>
      </c>
      <c r="H6" s="241" t="s">
        <v>22</v>
      </c>
      <c r="I6" s="241" t="s">
        <v>23</v>
      </c>
      <c r="J6" s="411"/>
      <c r="K6" s="131"/>
      <c r="L6" s="131"/>
    </row>
    <row r="7" spans="1:12" s="1" customForma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>
      <c r="A10" s="66"/>
      <c r="B10" s="368"/>
      <c r="C10" s="369"/>
      <c r="D10" s="370"/>
      <c r="E10" s="16" t="s">
        <v>195</v>
      </c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3.2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0.5</v>
      </c>
      <c r="I18" s="13">
        <v>22.98</v>
      </c>
      <c r="J18" s="21">
        <f>H18*I18</f>
        <v>11.49</v>
      </c>
      <c r="K18" s="131"/>
      <c r="L18" s="131"/>
    </row>
    <row r="19" spans="1:12">
      <c r="A19" s="15" t="s">
        <v>34</v>
      </c>
      <c r="B19" s="320" t="s">
        <v>35</v>
      </c>
      <c r="C19" s="321"/>
      <c r="D19" s="321"/>
      <c r="E19" s="321"/>
      <c r="F19" s="322"/>
      <c r="G19" s="22"/>
      <c r="H19" s="16">
        <v>3</v>
      </c>
      <c r="I19" s="16">
        <v>7.9</v>
      </c>
      <c r="J19" s="14">
        <f>H19*I19</f>
        <v>23.700000000000003</v>
      </c>
      <c r="K19" s="131"/>
      <c r="L19" s="131"/>
    </row>
    <row r="20" spans="1:12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>
      <c r="A22" s="152"/>
      <c r="B22" s="242"/>
      <c r="C22" s="243"/>
      <c r="D22" s="243"/>
      <c r="E22" s="243"/>
      <c r="F22" s="243" t="s">
        <v>36</v>
      </c>
      <c r="G22" s="243"/>
      <c r="H22" s="244"/>
      <c r="I22" s="153"/>
      <c r="J22" s="159">
        <f>SUM(J18:J20)</f>
        <v>35.190000000000005</v>
      </c>
      <c r="K22" s="131"/>
      <c r="L22" s="131"/>
    </row>
    <row r="23" spans="1:12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0.155</v>
      </c>
      <c r="J23" s="159">
        <f>J22*I23</f>
        <v>5.4544500000000005</v>
      </c>
      <c r="K23" s="131"/>
      <c r="L23" s="131"/>
    </row>
    <row r="24" spans="1:12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40.644450000000006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40.644450000000006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40.644450000000006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>
      <c r="A31" s="245" t="s">
        <v>196</v>
      </c>
      <c r="B31" s="330" t="s">
        <v>197</v>
      </c>
      <c r="C31" s="331"/>
      <c r="D31" s="331"/>
      <c r="E31" s="331"/>
      <c r="F31" s="332"/>
      <c r="G31" s="96" t="s">
        <v>1</v>
      </c>
      <c r="H31" s="97">
        <v>28.45</v>
      </c>
      <c r="I31" s="98">
        <v>0.03</v>
      </c>
      <c r="J31" s="99">
        <f>H31*I31</f>
        <v>0.85349999999999993</v>
      </c>
      <c r="K31" s="1"/>
    </row>
    <row r="32" spans="1:12" s="2" customFormat="1">
      <c r="A32" s="246" t="s">
        <v>198</v>
      </c>
      <c r="B32" s="320" t="s">
        <v>199</v>
      </c>
      <c r="C32" s="321"/>
      <c r="D32" s="321"/>
      <c r="E32" s="321"/>
      <c r="F32" s="322"/>
      <c r="G32" s="38" t="s">
        <v>1</v>
      </c>
      <c r="H32" s="39">
        <v>310.20999999999998</v>
      </c>
      <c r="I32" s="40">
        <v>0.03</v>
      </c>
      <c r="J32" s="41">
        <f>H32*I32</f>
        <v>9.3062999999999985</v>
      </c>
      <c r="K32" s="1"/>
    </row>
    <row r="33" spans="1:12" s="2" customFormat="1">
      <c r="A33" s="196" t="s">
        <v>69</v>
      </c>
      <c r="B33" s="320" t="s">
        <v>212</v>
      </c>
      <c r="C33" s="321"/>
      <c r="D33" s="321"/>
      <c r="E33" s="321"/>
      <c r="F33" s="322"/>
      <c r="G33" s="38" t="s">
        <v>107</v>
      </c>
      <c r="H33" s="39">
        <v>120</v>
      </c>
      <c r="I33" s="40">
        <v>1</v>
      </c>
      <c r="J33" s="41">
        <f>H33*I33</f>
        <v>120</v>
      </c>
      <c r="K33" s="1"/>
    </row>
    <row r="34" spans="1:12">
      <c r="A34" s="15"/>
      <c r="B34" s="320"/>
      <c r="C34" s="321"/>
      <c r="D34" s="321"/>
      <c r="E34" s="321"/>
      <c r="F34" s="322"/>
      <c r="G34" s="38"/>
      <c r="H34" s="39"/>
      <c r="I34" s="40"/>
      <c r="J34" s="41"/>
      <c r="K34" s="131"/>
      <c r="L34" s="131"/>
    </row>
    <row r="35" spans="1:12">
      <c r="A35" s="15"/>
      <c r="B35" s="320"/>
      <c r="C35" s="321"/>
      <c r="D35" s="321"/>
      <c r="E35" s="321"/>
      <c r="F35" s="322"/>
      <c r="G35" s="38"/>
      <c r="H35" s="39"/>
      <c r="I35" s="40"/>
      <c r="J35" s="41"/>
      <c r="K35" s="131"/>
      <c r="L35" s="131"/>
    </row>
    <row r="36" spans="1:12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130.15979999999999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170.8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34.68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205.48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9"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  <mergeCell ref="A42:A43"/>
    <mergeCell ref="B42:F43"/>
    <mergeCell ref="G42:G43"/>
    <mergeCell ref="H42:H43"/>
    <mergeCell ref="I42:I43"/>
    <mergeCell ref="J42:J43"/>
    <mergeCell ref="B35:F35"/>
    <mergeCell ref="B36:F36"/>
    <mergeCell ref="B37:F37"/>
    <mergeCell ref="B38:F38"/>
    <mergeCell ref="B39:F39"/>
    <mergeCell ref="B40:E40"/>
    <mergeCell ref="I29:I30"/>
    <mergeCell ref="J29:J30"/>
    <mergeCell ref="B31:F31"/>
    <mergeCell ref="B32:F32"/>
    <mergeCell ref="B33:F33"/>
    <mergeCell ref="G29:G30"/>
    <mergeCell ref="H29:H30"/>
    <mergeCell ref="B34:F34"/>
    <mergeCell ref="B23:E23"/>
    <mergeCell ref="B24:E24"/>
    <mergeCell ref="A29:A30"/>
    <mergeCell ref="B29:F30"/>
    <mergeCell ref="I16:I17"/>
    <mergeCell ref="J16:J17"/>
    <mergeCell ref="B18:F18"/>
    <mergeCell ref="B19:F19"/>
    <mergeCell ref="B20:F20"/>
    <mergeCell ref="G16:G17"/>
    <mergeCell ref="H16:H17"/>
    <mergeCell ref="B21:F21"/>
    <mergeCell ref="B13:D13"/>
    <mergeCell ref="B14:E14"/>
    <mergeCell ref="A16:A17"/>
    <mergeCell ref="B16:F17"/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79"/>
  <sheetViews>
    <sheetView topLeftCell="A40" workbookViewId="0">
      <selection activeCell="J59" sqref="J59"/>
    </sheetView>
  </sheetViews>
  <sheetFormatPr defaultRowHeight="10.199999999999999"/>
  <cols>
    <col min="1" max="16384" width="8.88671875" style="132"/>
  </cols>
  <sheetData>
    <row r="1" spans="1:12" ht="13.8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>
      <c r="A2" s="143"/>
      <c r="B2" s="144"/>
      <c r="C2" s="144"/>
      <c r="D2" s="412" t="s">
        <v>251</v>
      </c>
      <c r="E2" s="413"/>
      <c r="F2" s="413"/>
      <c r="G2" s="413"/>
      <c r="H2" s="413"/>
      <c r="I2" s="144"/>
      <c r="J2" s="145"/>
      <c r="K2" s="131"/>
      <c r="L2" s="131"/>
    </row>
    <row r="3" spans="1:12">
      <c r="A3" s="146" t="s">
        <v>13</v>
      </c>
      <c r="B3" s="147" t="s">
        <v>58</v>
      </c>
      <c r="C3" s="148" t="s">
        <v>14</v>
      </c>
      <c r="D3" s="414"/>
      <c r="E3" s="414"/>
      <c r="F3" s="414"/>
      <c r="G3" s="414"/>
      <c r="H3" s="414"/>
      <c r="I3" s="148" t="s">
        <v>15</v>
      </c>
      <c r="J3" s="150" t="s">
        <v>107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312" t="s">
        <v>22</v>
      </c>
      <c r="G6" s="312" t="s">
        <v>23</v>
      </c>
      <c r="H6" s="312" t="s">
        <v>22</v>
      </c>
      <c r="I6" s="312" t="s">
        <v>23</v>
      </c>
      <c r="J6" s="411"/>
      <c r="K6" s="131"/>
      <c r="L6" s="131"/>
    </row>
    <row r="7" spans="1:12" s="1" customForma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>
      <c r="A10" s="66"/>
      <c r="B10" s="368"/>
      <c r="C10" s="369"/>
      <c r="D10" s="370"/>
      <c r="E10" s="16" t="s">
        <v>195</v>
      </c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3.2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>
      <c r="A18" s="12"/>
      <c r="B18" s="330"/>
      <c r="C18" s="331"/>
      <c r="D18" s="331"/>
      <c r="E18" s="331"/>
      <c r="F18" s="332"/>
      <c r="G18" s="20"/>
      <c r="H18" s="13"/>
      <c r="I18" s="13"/>
      <c r="J18" s="21"/>
      <c r="K18" s="131"/>
      <c r="L18" s="131"/>
    </row>
    <row r="19" spans="1:12">
      <c r="A19" s="15"/>
      <c r="B19" s="320"/>
      <c r="C19" s="321"/>
      <c r="D19" s="321"/>
      <c r="E19" s="321"/>
      <c r="F19" s="322"/>
      <c r="G19" s="22"/>
      <c r="H19" s="16"/>
      <c r="I19" s="16"/>
      <c r="J19" s="14"/>
      <c r="K19" s="131"/>
      <c r="L19" s="131"/>
    </row>
    <row r="20" spans="1:12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>
      <c r="A22" s="152"/>
      <c r="B22" s="313"/>
      <c r="C22" s="314"/>
      <c r="D22" s="314"/>
      <c r="E22" s="314"/>
      <c r="F22" s="314" t="s">
        <v>36</v>
      </c>
      <c r="G22" s="314"/>
      <c r="H22" s="315"/>
      <c r="I22" s="153"/>
      <c r="J22" s="159">
        <f>SUM(J18:J20)</f>
        <v>0</v>
      </c>
      <c r="K22" s="131"/>
      <c r="L22" s="131"/>
    </row>
    <row r="23" spans="1:12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0.155</v>
      </c>
      <c r="J23" s="159">
        <f>J22*I23</f>
        <v>0</v>
      </c>
      <c r="K23" s="131"/>
      <c r="L23" s="131"/>
    </row>
    <row r="24" spans="1:12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0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0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0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 ht="19.2" customHeight="1">
      <c r="A31" s="245"/>
      <c r="B31" s="429" t="s">
        <v>252</v>
      </c>
      <c r="C31" s="430"/>
      <c r="D31" s="430"/>
      <c r="E31" s="430"/>
      <c r="F31" s="431"/>
      <c r="G31" s="316"/>
      <c r="H31" s="317">
        <v>9.51</v>
      </c>
      <c r="I31" s="318">
        <v>1</v>
      </c>
      <c r="J31" s="319">
        <f>H31*I31</f>
        <v>9.51</v>
      </c>
      <c r="K31" s="1"/>
    </row>
    <row r="32" spans="1:12" s="2" customFormat="1">
      <c r="A32" s="246" t="s">
        <v>198</v>
      </c>
      <c r="B32" s="320" t="s">
        <v>199</v>
      </c>
      <c r="C32" s="321"/>
      <c r="D32" s="321"/>
      <c r="E32" s="321"/>
      <c r="F32" s="322"/>
      <c r="G32" s="38" t="s">
        <v>1</v>
      </c>
      <c r="H32" s="39">
        <v>310.20999999999998</v>
      </c>
      <c r="I32" s="40">
        <v>5.2999999999999999E-2</v>
      </c>
      <c r="J32" s="41">
        <f>H32*I32</f>
        <v>16.441129999999998</v>
      </c>
      <c r="K32" s="1"/>
    </row>
    <row r="33" spans="1:12" s="2" customFormat="1">
      <c r="A33" s="247" t="s">
        <v>253</v>
      </c>
      <c r="B33" s="320" t="s">
        <v>238</v>
      </c>
      <c r="C33" s="321"/>
      <c r="D33" s="321"/>
      <c r="E33" s="321"/>
      <c r="F33" s="322"/>
      <c r="G33" s="38" t="s">
        <v>1</v>
      </c>
      <c r="H33" s="39">
        <v>339.69</v>
      </c>
      <c r="I33" s="40">
        <v>5.0000000000000001E-3</v>
      </c>
      <c r="J33" s="41">
        <f>H33*I33</f>
        <v>1.69845</v>
      </c>
      <c r="K33" s="1"/>
    </row>
    <row r="34" spans="1:12">
      <c r="A34" s="15"/>
      <c r="B34" s="320"/>
      <c r="C34" s="321"/>
      <c r="D34" s="321"/>
      <c r="E34" s="321"/>
      <c r="F34" s="322"/>
      <c r="G34" s="38"/>
      <c r="H34" s="39"/>
      <c r="I34" s="40"/>
      <c r="J34" s="41"/>
      <c r="K34" s="131"/>
      <c r="L34" s="131"/>
    </row>
    <row r="35" spans="1:12">
      <c r="A35" s="15"/>
      <c r="B35" s="320"/>
      <c r="C35" s="321"/>
      <c r="D35" s="321"/>
      <c r="E35" s="321"/>
      <c r="F35" s="322"/>
      <c r="G35" s="38"/>
      <c r="H35" s="39"/>
      <c r="I35" s="40"/>
      <c r="J35" s="41"/>
      <c r="K35" s="131"/>
      <c r="L35" s="131"/>
    </row>
    <row r="36" spans="1:12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27.64958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27.64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5.61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v>33.26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256</v>
      </c>
      <c r="I72" s="52" t="s">
        <v>257</v>
      </c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60">
    <mergeCell ref="B50:F50"/>
    <mergeCell ref="B51:F51"/>
    <mergeCell ref="B52:F52"/>
    <mergeCell ref="B53:E53"/>
    <mergeCell ref="D2:H3"/>
    <mergeCell ref="B44:F44"/>
    <mergeCell ref="B45:F45"/>
    <mergeCell ref="B46:F46"/>
    <mergeCell ref="B47:F47"/>
    <mergeCell ref="B48:F48"/>
    <mergeCell ref="B49:F49"/>
    <mergeCell ref="B34:F34"/>
    <mergeCell ref="B23:E23"/>
    <mergeCell ref="B24:E24"/>
    <mergeCell ref="B13:D13"/>
    <mergeCell ref="B14:E14"/>
    <mergeCell ref="A42:A43"/>
    <mergeCell ref="B42:F43"/>
    <mergeCell ref="G42:G43"/>
    <mergeCell ref="H42:H43"/>
    <mergeCell ref="I42:I43"/>
    <mergeCell ref="J29:J30"/>
    <mergeCell ref="B31:F31"/>
    <mergeCell ref="B32:F32"/>
    <mergeCell ref="B33:F33"/>
    <mergeCell ref="J42:J43"/>
    <mergeCell ref="B35:F35"/>
    <mergeCell ref="B36:F36"/>
    <mergeCell ref="B37:F37"/>
    <mergeCell ref="B38:F38"/>
    <mergeCell ref="B39:F39"/>
    <mergeCell ref="B40:E40"/>
    <mergeCell ref="A29:A30"/>
    <mergeCell ref="B29:F30"/>
    <mergeCell ref="G29:G30"/>
    <mergeCell ref="H29:H30"/>
    <mergeCell ref="I16:I17"/>
    <mergeCell ref="A16:A17"/>
    <mergeCell ref="I29:I30"/>
    <mergeCell ref="J16:J17"/>
    <mergeCell ref="B18:F18"/>
    <mergeCell ref="B19:F19"/>
    <mergeCell ref="B20:F20"/>
    <mergeCell ref="B21:F21"/>
    <mergeCell ref="B16:F17"/>
    <mergeCell ref="G16:G17"/>
    <mergeCell ref="H16:H17"/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79"/>
  <sheetViews>
    <sheetView topLeftCell="A44" workbookViewId="0">
      <selection activeCell="J60" sqref="J60"/>
    </sheetView>
  </sheetViews>
  <sheetFormatPr defaultRowHeight="10.199999999999999"/>
  <cols>
    <col min="1" max="16384" width="8.88671875" style="132"/>
  </cols>
  <sheetData>
    <row r="1" spans="1:12" ht="13.8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>
      <c r="A2" s="143"/>
      <c r="B2" s="144"/>
      <c r="C2" s="144"/>
      <c r="D2" s="412" t="s">
        <v>254</v>
      </c>
      <c r="E2" s="413"/>
      <c r="F2" s="413"/>
      <c r="G2" s="413"/>
      <c r="H2" s="413"/>
      <c r="I2" s="144"/>
      <c r="J2" s="145"/>
      <c r="K2" s="131"/>
      <c r="L2" s="131"/>
    </row>
    <row r="3" spans="1:12">
      <c r="A3" s="146" t="s">
        <v>13</v>
      </c>
      <c r="B3" s="147" t="s">
        <v>58</v>
      </c>
      <c r="C3" s="148" t="s">
        <v>14</v>
      </c>
      <c r="D3" s="414"/>
      <c r="E3" s="414"/>
      <c r="F3" s="414"/>
      <c r="G3" s="414"/>
      <c r="H3" s="414"/>
      <c r="I3" s="148" t="s">
        <v>15</v>
      </c>
      <c r="J3" s="150" t="s">
        <v>107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312" t="s">
        <v>22</v>
      </c>
      <c r="G6" s="312" t="s">
        <v>23</v>
      </c>
      <c r="H6" s="312" t="s">
        <v>22</v>
      </c>
      <c r="I6" s="312" t="s">
        <v>23</v>
      </c>
      <c r="J6" s="411"/>
      <c r="K6" s="131"/>
      <c r="L6" s="131"/>
    </row>
    <row r="7" spans="1:12" s="1" customForma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>
      <c r="A10" s="66"/>
      <c r="B10" s="368"/>
      <c r="C10" s="369"/>
      <c r="D10" s="370"/>
      <c r="E10" s="16" t="s">
        <v>195</v>
      </c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3.2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>
      <c r="A18" s="12"/>
      <c r="B18" s="330"/>
      <c r="C18" s="331"/>
      <c r="D18" s="331"/>
      <c r="E18" s="331"/>
      <c r="F18" s="332"/>
      <c r="G18" s="20"/>
      <c r="H18" s="13"/>
      <c r="I18" s="13"/>
      <c r="J18" s="21"/>
      <c r="K18" s="131"/>
      <c r="L18" s="131"/>
    </row>
    <row r="19" spans="1:12">
      <c r="A19" s="15"/>
      <c r="B19" s="320"/>
      <c r="C19" s="321"/>
      <c r="D19" s="321"/>
      <c r="E19" s="321"/>
      <c r="F19" s="322"/>
      <c r="G19" s="22"/>
      <c r="H19" s="16"/>
      <c r="I19" s="16"/>
      <c r="J19" s="14"/>
      <c r="K19" s="131"/>
      <c r="L19" s="131"/>
    </row>
    <row r="20" spans="1:12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>
      <c r="A22" s="152"/>
      <c r="B22" s="313"/>
      <c r="C22" s="314"/>
      <c r="D22" s="314"/>
      <c r="E22" s="314"/>
      <c r="F22" s="314" t="s">
        <v>36</v>
      </c>
      <c r="G22" s="314"/>
      <c r="H22" s="315"/>
      <c r="I22" s="153"/>
      <c r="J22" s="159">
        <f>SUM(J18:J20)</f>
        <v>0</v>
      </c>
      <c r="K22" s="131"/>
      <c r="L22" s="131"/>
    </row>
    <row r="23" spans="1:12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0.155</v>
      </c>
      <c r="J23" s="159">
        <f>J22*I23</f>
        <v>0</v>
      </c>
      <c r="K23" s="131"/>
      <c r="L23" s="131"/>
    </row>
    <row r="24" spans="1:12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0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0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0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 ht="19.2" customHeight="1">
      <c r="A31" s="245"/>
      <c r="B31" s="429" t="s">
        <v>255</v>
      </c>
      <c r="C31" s="430"/>
      <c r="D31" s="430"/>
      <c r="E31" s="430"/>
      <c r="F31" s="431"/>
      <c r="G31" s="316"/>
      <c r="H31" s="317">
        <v>9.51</v>
      </c>
      <c r="I31" s="318">
        <v>1</v>
      </c>
      <c r="J31" s="319">
        <f>H31*I31</f>
        <v>9.51</v>
      </c>
      <c r="K31" s="1"/>
    </row>
    <row r="32" spans="1:12" s="2" customFormat="1">
      <c r="A32" s="246" t="s">
        <v>198</v>
      </c>
      <c r="B32" s="320" t="s">
        <v>199</v>
      </c>
      <c r="C32" s="321"/>
      <c r="D32" s="321"/>
      <c r="E32" s="321"/>
      <c r="F32" s="322"/>
      <c r="G32" s="38" t="s">
        <v>1</v>
      </c>
      <c r="H32" s="39">
        <v>310.20999999999998</v>
      </c>
      <c r="I32" s="40">
        <v>4.3999999999999997E-2</v>
      </c>
      <c r="J32" s="41">
        <f>H32*I32</f>
        <v>13.649239999999999</v>
      </c>
      <c r="K32" s="1"/>
    </row>
    <row r="33" spans="1:12" s="2" customFormat="1">
      <c r="A33" s="247" t="s">
        <v>253</v>
      </c>
      <c r="B33" s="320" t="s">
        <v>238</v>
      </c>
      <c r="C33" s="321"/>
      <c r="D33" s="321"/>
      <c r="E33" s="321"/>
      <c r="F33" s="322"/>
      <c r="G33" s="38" t="s">
        <v>1</v>
      </c>
      <c r="H33" s="39">
        <v>339.69</v>
      </c>
      <c r="I33" s="40">
        <v>5.0000000000000001E-3</v>
      </c>
      <c r="J33" s="41">
        <v>1.69</v>
      </c>
      <c r="K33" s="1"/>
    </row>
    <row r="34" spans="1:12">
      <c r="A34" s="15"/>
      <c r="B34" s="320"/>
      <c r="C34" s="321"/>
      <c r="D34" s="321"/>
      <c r="E34" s="321"/>
      <c r="F34" s="322"/>
      <c r="G34" s="38"/>
      <c r="H34" s="39"/>
      <c r="I34" s="40"/>
      <c r="J34" s="41"/>
      <c r="K34" s="131"/>
      <c r="L34" s="131"/>
    </row>
    <row r="35" spans="1:12">
      <c r="A35" s="15"/>
      <c r="B35" s="320"/>
      <c r="C35" s="321"/>
      <c r="D35" s="321"/>
      <c r="E35" s="321"/>
      <c r="F35" s="322"/>
      <c r="G35" s="38"/>
      <c r="H35" s="39"/>
      <c r="I35" s="40"/>
      <c r="J35" s="41"/>
      <c r="K35" s="131"/>
      <c r="L35" s="131"/>
    </row>
    <row r="36" spans="1:12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24.849239999999998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J27+J40+J53</f>
        <v>24.849239999999998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J55*0.2031</f>
        <v>5.0468806439999998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v>29.9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256</v>
      </c>
      <c r="I72" s="52" t="s">
        <v>257</v>
      </c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60"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  <mergeCell ref="A42:A43"/>
    <mergeCell ref="B42:F43"/>
    <mergeCell ref="G42:G43"/>
    <mergeCell ref="H42:H43"/>
    <mergeCell ref="I42:I43"/>
    <mergeCell ref="J42:J43"/>
    <mergeCell ref="B35:F35"/>
    <mergeCell ref="B36:F36"/>
    <mergeCell ref="B37:F37"/>
    <mergeCell ref="B38:F38"/>
    <mergeCell ref="B39:F39"/>
    <mergeCell ref="B40:E40"/>
    <mergeCell ref="I29:I30"/>
    <mergeCell ref="J29:J30"/>
    <mergeCell ref="B31:F31"/>
    <mergeCell ref="B32:F32"/>
    <mergeCell ref="B33:F33"/>
    <mergeCell ref="G29:G30"/>
    <mergeCell ref="H29:H30"/>
    <mergeCell ref="B34:F34"/>
    <mergeCell ref="B23:E23"/>
    <mergeCell ref="B24:E24"/>
    <mergeCell ref="A29:A30"/>
    <mergeCell ref="B29:F30"/>
    <mergeCell ref="I16:I17"/>
    <mergeCell ref="J16:J17"/>
    <mergeCell ref="B18:F18"/>
    <mergeCell ref="B19:F19"/>
    <mergeCell ref="B20:F20"/>
    <mergeCell ref="G16:G17"/>
    <mergeCell ref="H16:H17"/>
    <mergeCell ref="B21:F21"/>
    <mergeCell ref="B13:D13"/>
    <mergeCell ref="B14:E14"/>
    <mergeCell ref="A16:A17"/>
    <mergeCell ref="B16:F17"/>
    <mergeCell ref="B12:D12"/>
    <mergeCell ref="A1:J1"/>
    <mergeCell ref="D2:H3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79"/>
  <sheetViews>
    <sheetView topLeftCell="A37" workbookViewId="0">
      <selection activeCell="H72" sqref="H72:I72"/>
    </sheetView>
  </sheetViews>
  <sheetFormatPr defaultColWidth="8.88671875" defaultRowHeight="10.199999999999999"/>
  <cols>
    <col min="1" max="2" width="10.33203125" style="132" customWidth="1"/>
    <col min="3" max="3" width="8.88671875" style="132"/>
    <col min="4" max="4" width="12.33203125" style="132" customWidth="1"/>
    <col min="5" max="16384" width="8.88671875" style="132"/>
  </cols>
  <sheetData>
    <row r="1" spans="1:12" ht="19.95" customHeight="1">
      <c r="A1" s="405" t="s">
        <v>12</v>
      </c>
      <c r="B1" s="432"/>
      <c r="C1" s="432"/>
      <c r="D1" s="432"/>
      <c r="E1" s="432"/>
      <c r="F1" s="432"/>
      <c r="G1" s="432"/>
      <c r="H1" s="432"/>
      <c r="I1" s="432"/>
      <c r="J1" s="433"/>
      <c r="K1" s="131"/>
      <c r="L1" s="131"/>
    </row>
    <row r="2" spans="1:12">
      <c r="A2" s="143"/>
      <c r="B2" s="144"/>
      <c r="C2" s="144"/>
      <c r="D2" s="412" t="s">
        <v>236</v>
      </c>
      <c r="E2" s="413"/>
      <c r="F2" s="413"/>
      <c r="G2" s="413"/>
      <c r="H2" s="413"/>
      <c r="I2" s="144"/>
      <c r="J2" s="145"/>
      <c r="K2" s="131"/>
      <c r="L2" s="131"/>
    </row>
    <row r="3" spans="1:12">
      <c r="A3" s="146" t="s">
        <v>13</v>
      </c>
      <c r="B3" s="147" t="s">
        <v>58</v>
      </c>
      <c r="C3" s="148" t="s">
        <v>14</v>
      </c>
      <c r="D3" s="414"/>
      <c r="E3" s="414"/>
      <c r="F3" s="414"/>
      <c r="G3" s="414"/>
      <c r="H3" s="414"/>
      <c r="I3" s="148" t="s">
        <v>15</v>
      </c>
      <c r="J3" s="150" t="s">
        <v>110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11.25" customHeight="1">
      <c r="A5" s="386" t="s">
        <v>16</v>
      </c>
      <c r="B5" s="434" t="s">
        <v>17</v>
      </c>
      <c r="C5" s="435"/>
      <c r="D5" s="436"/>
      <c r="E5" s="386" t="s">
        <v>18</v>
      </c>
      <c r="F5" s="409" t="s">
        <v>19</v>
      </c>
      <c r="G5" s="410"/>
      <c r="H5" s="409" t="s">
        <v>20</v>
      </c>
      <c r="I5" s="410"/>
      <c r="J5" s="384" t="s">
        <v>21</v>
      </c>
      <c r="K5" s="131"/>
      <c r="L5" s="131"/>
    </row>
    <row r="6" spans="1:12">
      <c r="A6" s="387"/>
      <c r="B6" s="437"/>
      <c r="C6" s="438"/>
      <c r="D6" s="439"/>
      <c r="E6" s="387"/>
      <c r="F6" s="270" t="s">
        <v>22</v>
      </c>
      <c r="G6" s="270" t="s">
        <v>23</v>
      </c>
      <c r="H6" s="270" t="s">
        <v>22</v>
      </c>
      <c r="I6" s="270" t="s">
        <v>23</v>
      </c>
      <c r="J6" s="385"/>
      <c r="K6" s="131"/>
      <c r="L6" s="131"/>
    </row>
    <row r="7" spans="1:12" s="1" customFormat="1" ht="10.199999999999999" customHeight="1">
      <c r="A7" s="66"/>
      <c r="B7" s="440"/>
      <c r="C7" s="441"/>
      <c r="D7" s="442"/>
      <c r="E7" s="16"/>
      <c r="F7" s="16"/>
      <c r="G7" s="16"/>
      <c r="H7" s="16"/>
      <c r="I7" s="16"/>
      <c r="J7" s="14"/>
    </row>
    <row r="8" spans="1:12" s="1" customFormat="1" ht="10.199999999999999" customHeigh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 ht="10.199999999999999" customHeigh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 ht="10.199999999999999" customHeigh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 ht="10.199999999999999" customHeigh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 ht="12" customHeigh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 ht="12" customHeight="1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2" customHeight="1">
      <c r="A14" s="154"/>
      <c r="B14" s="388"/>
      <c r="C14" s="389"/>
      <c r="D14" s="389"/>
      <c r="E14" s="390"/>
      <c r="F14" s="155" t="s">
        <v>28</v>
      </c>
      <c r="G14" s="155"/>
      <c r="H14" s="155"/>
      <c r="I14" s="155"/>
      <c r="J14" s="25">
        <f>SUM(J7:J11)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 ht="11.25" customHeight="1">
      <c r="A16" s="399" t="s">
        <v>16</v>
      </c>
      <c r="B16" s="446" t="s">
        <v>29</v>
      </c>
      <c r="C16" s="447"/>
      <c r="D16" s="447"/>
      <c r="E16" s="447"/>
      <c r="F16" s="448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49"/>
      <c r="C17" s="450"/>
      <c r="D17" s="450"/>
      <c r="E17" s="450"/>
      <c r="F17" s="451"/>
      <c r="G17" s="400"/>
      <c r="H17" s="400"/>
      <c r="I17" s="392"/>
      <c r="J17" s="392"/>
      <c r="K17" s="131"/>
      <c r="L17" s="131"/>
    </row>
    <row r="18" spans="1:12" ht="10.199999999999999" customHeight="1">
      <c r="A18" s="12"/>
      <c r="B18" s="330" t="s">
        <v>130</v>
      </c>
      <c r="C18" s="331"/>
      <c r="D18" s="331"/>
      <c r="E18" s="331"/>
      <c r="F18" s="332"/>
      <c r="G18" s="20"/>
      <c r="H18" s="13">
        <v>0.8</v>
      </c>
      <c r="I18" s="13">
        <v>13.01</v>
      </c>
      <c r="J18" s="86">
        <f>H18*I18</f>
        <v>10.408000000000001</v>
      </c>
      <c r="K18" s="131"/>
      <c r="L18" s="131"/>
    </row>
    <row r="19" spans="1:12" ht="10.199999999999999" customHeight="1">
      <c r="A19" s="15"/>
      <c r="B19" s="443" t="s">
        <v>35</v>
      </c>
      <c r="C19" s="444"/>
      <c r="D19" s="444"/>
      <c r="E19" s="444"/>
      <c r="F19" s="445"/>
      <c r="G19" s="287"/>
      <c r="H19" s="254">
        <v>0.4</v>
      </c>
      <c r="I19" s="254">
        <v>9.48</v>
      </c>
      <c r="J19" s="288">
        <f>H19*I19</f>
        <v>3.7920000000000003</v>
      </c>
      <c r="K19" s="131"/>
      <c r="L19" s="131"/>
    </row>
    <row r="20" spans="1:12" ht="10.199999999999999" customHeight="1">
      <c r="A20" s="163"/>
      <c r="B20" s="401"/>
      <c r="C20" s="402"/>
      <c r="D20" s="402"/>
      <c r="E20" s="402"/>
      <c r="F20" s="403"/>
      <c r="G20" s="164"/>
      <c r="H20" s="164"/>
      <c r="I20" s="164"/>
      <c r="J20" s="159"/>
      <c r="K20" s="131"/>
      <c r="L20" s="131"/>
    </row>
    <row r="21" spans="1:12" ht="10.199999999999999" customHeight="1">
      <c r="A21" s="163"/>
      <c r="B21" s="401"/>
      <c r="C21" s="402"/>
      <c r="D21" s="402"/>
      <c r="E21" s="402"/>
      <c r="F21" s="403"/>
      <c r="G21" s="164"/>
      <c r="H21" s="164"/>
      <c r="I21" s="164"/>
      <c r="J21" s="159"/>
      <c r="K21" s="131"/>
      <c r="L21" s="131"/>
    </row>
    <row r="22" spans="1:12" ht="12" customHeight="1">
      <c r="A22" s="152"/>
      <c r="B22" s="271"/>
      <c r="C22" s="272"/>
      <c r="D22" s="272"/>
      <c r="E22" s="272"/>
      <c r="F22" s="272" t="s">
        <v>36</v>
      </c>
      <c r="G22" s="272"/>
      <c r="H22" s="273"/>
      <c r="I22" s="153"/>
      <c r="J22" s="159">
        <f>SUM(J18:J20)</f>
        <v>14.200000000000001</v>
      </c>
      <c r="K22" s="131"/>
      <c r="L22" s="131"/>
    </row>
    <row r="23" spans="1:12" ht="12" customHeight="1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</v>
      </c>
      <c r="J23" s="159">
        <f>J22*I23</f>
        <v>0</v>
      </c>
      <c r="K23" s="131"/>
      <c r="L23" s="131"/>
    </row>
    <row r="24" spans="1:12" ht="12" customHeight="1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14.200000000000001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14.200000000000001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14.200000000000001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 ht="11.25" customHeight="1">
      <c r="A29" s="384" t="s">
        <v>16</v>
      </c>
      <c r="B29" s="452" t="s">
        <v>42</v>
      </c>
      <c r="C29" s="453"/>
      <c r="D29" s="453"/>
      <c r="E29" s="453"/>
      <c r="F29" s="45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455"/>
      <c r="C30" s="456"/>
      <c r="D30" s="456"/>
      <c r="E30" s="456"/>
      <c r="F30" s="457"/>
      <c r="G30" s="387"/>
      <c r="H30" s="385"/>
      <c r="I30" s="385"/>
      <c r="J30" s="385"/>
      <c r="K30" s="131"/>
      <c r="L30" s="131"/>
    </row>
    <row r="31" spans="1:12" s="2" customFormat="1" ht="10.199999999999999" customHeight="1">
      <c r="A31" s="192" t="s">
        <v>69</v>
      </c>
      <c r="B31" s="458" t="s">
        <v>237</v>
      </c>
      <c r="C31" s="459"/>
      <c r="D31" s="459"/>
      <c r="E31" s="459"/>
      <c r="F31" s="460"/>
      <c r="G31" s="289" t="s">
        <v>110</v>
      </c>
      <c r="H31" s="290">
        <v>38</v>
      </c>
      <c r="I31" s="291">
        <v>1</v>
      </c>
      <c r="J31" s="99">
        <f>H31*I31</f>
        <v>38</v>
      </c>
      <c r="K31" s="1"/>
    </row>
    <row r="32" spans="1:12" s="2" customFormat="1" ht="10.199999999999999" customHeight="1">
      <c r="A32" s="191" t="s">
        <v>253</v>
      </c>
      <c r="B32" s="320" t="s">
        <v>238</v>
      </c>
      <c r="C32" s="321"/>
      <c r="D32" s="321"/>
      <c r="E32" s="321"/>
      <c r="F32" s="322"/>
      <c r="G32" s="38" t="s">
        <v>1</v>
      </c>
      <c r="H32" s="39">
        <v>338.69</v>
      </c>
      <c r="I32" s="40">
        <v>0.02</v>
      </c>
      <c r="J32" s="41">
        <f>H32*I32</f>
        <v>6.7738000000000005</v>
      </c>
      <c r="K32" s="1"/>
    </row>
    <row r="33" spans="1:12" s="2" customFormat="1" ht="10.199999999999999" customHeight="1">
      <c r="A33" s="196"/>
      <c r="B33" s="320"/>
      <c r="C33" s="321"/>
      <c r="D33" s="321"/>
      <c r="E33" s="321"/>
      <c r="F33" s="322"/>
      <c r="G33" s="38"/>
      <c r="H33" s="39"/>
      <c r="I33" s="40"/>
      <c r="J33" s="41"/>
      <c r="K33" s="1"/>
    </row>
    <row r="34" spans="1:12" ht="10.199999999999999" customHeight="1">
      <c r="A34" s="15"/>
      <c r="B34" s="320"/>
      <c r="C34" s="321"/>
      <c r="D34" s="321"/>
      <c r="E34" s="321"/>
      <c r="F34" s="322"/>
      <c r="G34" s="38"/>
      <c r="H34" s="39"/>
      <c r="I34" s="40"/>
      <c r="J34" s="41"/>
      <c r="K34" s="131"/>
      <c r="L34" s="131"/>
    </row>
    <row r="35" spans="1:12" ht="10.199999999999999" customHeight="1">
      <c r="A35" s="15"/>
      <c r="B35" s="320"/>
      <c r="C35" s="321"/>
      <c r="D35" s="321"/>
      <c r="E35" s="321"/>
      <c r="F35" s="322"/>
      <c r="G35" s="38"/>
      <c r="H35" s="39"/>
      <c r="I35" s="40"/>
      <c r="J35" s="41"/>
      <c r="K35" s="131"/>
      <c r="L35" s="131"/>
    </row>
    <row r="36" spans="1:12" ht="10.199999999999999" customHeight="1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 ht="10.199999999999999" customHeight="1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 ht="10.199999999999999" customHeight="1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 ht="10.199999999999999" customHeight="1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 ht="12" customHeight="1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44.773800000000001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 ht="11.25" customHeight="1">
      <c r="A42" s="384" t="s">
        <v>16</v>
      </c>
      <c r="B42" s="452" t="s">
        <v>48</v>
      </c>
      <c r="C42" s="453"/>
      <c r="D42" s="453"/>
      <c r="E42" s="453"/>
      <c r="F42" s="45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455"/>
      <c r="C43" s="456"/>
      <c r="D43" s="456"/>
      <c r="E43" s="456"/>
      <c r="F43" s="457"/>
      <c r="G43" s="385"/>
      <c r="H43" s="387"/>
      <c r="I43" s="387"/>
      <c r="J43" s="385"/>
      <c r="K43" s="131"/>
      <c r="L43" s="131"/>
    </row>
    <row r="44" spans="1:12" s="1" customFormat="1" ht="10.199999999999999" customHeight="1">
      <c r="A44" s="12"/>
      <c r="B44" s="330" t="s">
        <v>239</v>
      </c>
      <c r="C44" s="331"/>
      <c r="D44" s="331"/>
      <c r="E44" s="331"/>
      <c r="F44" s="332"/>
      <c r="G44" s="39">
        <v>2.5</v>
      </c>
      <c r="H44" s="39">
        <v>20</v>
      </c>
      <c r="I44" s="40">
        <v>1</v>
      </c>
      <c r="J44" s="41">
        <f>G44*I44</f>
        <v>2.5</v>
      </c>
    </row>
    <row r="45" spans="1:12" s="1" customFormat="1" ht="10.199999999999999" customHeigh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 ht="10.199999999999999" customHeigh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 ht="10.199999999999999" customHeight="1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 ht="10.199999999999999" customHeight="1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 ht="10.199999999999999" customHeight="1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 ht="10.199999999999999" customHeight="1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 ht="10.199999999999999" customHeight="1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 ht="10.199999999999999" customHeight="1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 ht="12" customHeight="1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2.5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61.47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12.48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73.95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256</v>
      </c>
      <c r="I72" s="52" t="s">
        <v>257</v>
      </c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60">
    <mergeCell ref="B50:F50"/>
    <mergeCell ref="B51:F51"/>
    <mergeCell ref="B52:F52"/>
    <mergeCell ref="B53:E53"/>
    <mergeCell ref="D2:H3"/>
    <mergeCell ref="B44:F44"/>
    <mergeCell ref="B45:F45"/>
    <mergeCell ref="B46:F46"/>
    <mergeCell ref="B47:F47"/>
    <mergeCell ref="B48:F48"/>
    <mergeCell ref="B49:F49"/>
    <mergeCell ref="B34:F34"/>
    <mergeCell ref="B23:E23"/>
    <mergeCell ref="B24:E24"/>
    <mergeCell ref="B13:D13"/>
    <mergeCell ref="B14:E14"/>
    <mergeCell ref="A42:A43"/>
    <mergeCell ref="B42:F43"/>
    <mergeCell ref="G42:G43"/>
    <mergeCell ref="H42:H43"/>
    <mergeCell ref="I42:I43"/>
    <mergeCell ref="J29:J30"/>
    <mergeCell ref="B31:F31"/>
    <mergeCell ref="B32:F32"/>
    <mergeCell ref="B33:F33"/>
    <mergeCell ref="J42:J43"/>
    <mergeCell ref="B35:F35"/>
    <mergeCell ref="B36:F36"/>
    <mergeCell ref="B37:F37"/>
    <mergeCell ref="B38:F38"/>
    <mergeCell ref="B39:F39"/>
    <mergeCell ref="B40:E40"/>
    <mergeCell ref="A29:A30"/>
    <mergeCell ref="B29:F30"/>
    <mergeCell ref="G29:G30"/>
    <mergeCell ref="H29:H30"/>
    <mergeCell ref="I16:I17"/>
    <mergeCell ref="A16:A17"/>
    <mergeCell ref="I29:I30"/>
    <mergeCell ref="J16:J17"/>
    <mergeCell ref="B18:F18"/>
    <mergeCell ref="B19:F19"/>
    <mergeCell ref="B20:F20"/>
    <mergeCell ref="B21:F21"/>
    <mergeCell ref="B16:F17"/>
    <mergeCell ref="G16:G17"/>
    <mergeCell ref="H16:H17"/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9"/>
  <sheetViews>
    <sheetView topLeftCell="A37" workbookViewId="0">
      <selection activeCell="H72" sqref="H72"/>
    </sheetView>
  </sheetViews>
  <sheetFormatPr defaultRowHeight="10.199999999999999"/>
  <cols>
    <col min="1" max="16384" width="8.88671875" style="132"/>
  </cols>
  <sheetData>
    <row r="1" spans="1:12" ht="13.8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 t="s">
        <v>58</v>
      </c>
      <c r="C3" s="148" t="s">
        <v>14</v>
      </c>
      <c r="D3" s="200" t="s">
        <v>200</v>
      </c>
      <c r="E3" s="199"/>
      <c r="F3" s="199"/>
      <c r="G3" s="199"/>
      <c r="H3" s="199"/>
      <c r="I3" s="148" t="s">
        <v>15</v>
      </c>
      <c r="J3" s="150" t="s">
        <v>107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241" t="s">
        <v>22</v>
      </c>
      <c r="G6" s="241" t="s">
        <v>23</v>
      </c>
      <c r="H6" s="241" t="s">
        <v>22</v>
      </c>
      <c r="I6" s="241" t="s">
        <v>23</v>
      </c>
      <c r="J6" s="411"/>
      <c r="K6" s="131"/>
      <c r="L6" s="131"/>
    </row>
    <row r="7" spans="1:12" s="1" customForma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3.2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SUM(J7:J11)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0.5</v>
      </c>
      <c r="I18" s="13">
        <v>22.98</v>
      </c>
      <c r="J18" s="21">
        <f>H18*I18</f>
        <v>11.49</v>
      </c>
      <c r="K18" s="131"/>
      <c r="L18" s="131"/>
    </row>
    <row r="19" spans="1:12">
      <c r="A19" s="15" t="s">
        <v>34</v>
      </c>
      <c r="B19" s="320" t="s">
        <v>35</v>
      </c>
      <c r="C19" s="321"/>
      <c r="D19" s="321"/>
      <c r="E19" s="321"/>
      <c r="F19" s="322"/>
      <c r="G19" s="22"/>
      <c r="H19" s="16">
        <v>1</v>
      </c>
      <c r="I19" s="16">
        <v>7.9</v>
      </c>
      <c r="J19" s="14">
        <f>H19*I19</f>
        <v>7.9</v>
      </c>
      <c r="K19" s="131"/>
      <c r="L19" s="131"/>
    </row>
    <row r="20" spans="1:12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>
      <c r="A22" s="152"/>
      <c r="B22" s="242"/>
      <c r="C22" s="243"/>
      <c r="D22" s="243"/>
      <c r="E22" s="243"/>
      <c r="F22" s="243" t="s">
        <v>36</v>
      </c>
      <c r="G22" s="243"/>
      <c r="H22" s="244"/>
      <c r="I22" s="153"/>
      <c r="J22" s="159">
        <f>SUM(J18:J20)</f>
        <v>19.39</v>
      </c>
      <c r="K22" s="131"/>
      <c r="L22" s="131"/>
    </row>
    <row r="23" spans="1:12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0.20499999999999999</v>
      </c>
      <c r="J23" s="159">
        <f>J22*I23</f>
        <v>3.9749499999999998</v>
      </c>
      <c r="K23" s="131"/>
      <c r="L23" s="131"/>
    </row>
    <row r="24" spans="1:12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23.36495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23.36495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23.36495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>
      <c r="A31" s="245" t="s">
        <v>201</v>
      </c>
      <c r="B31" s="330" t="s">
        <v>146</v>
      </c>
      <c r="C31" s="331"/>
      <c r="D31" s="331"/>
      <c r="E31" s="331"/>
      <c r="F31" s="332"/>
      <c r="G31" s="96" t="s">
        <v>1</v>
      </c>
      <c r="H31" s="97">
        <v>31.35</v>
      </c>
      <c r="I31" s="98">
        <v>0.125</v>
      </c>
      <c r="J31" s="99">
        <f>H31*I31</f>
        <v>3.9187500000000002</v>
      </c>
      <c r="K31" s="1"/>
    </row>
    <row r="32" spans="1:12" s="2" customFormat="1">
      <c r="A32" s="246" t="s">
        <v>202</v>
      </c>
      <c r="B32" s="320" t="s">
        <v>203</v>
      </c>
      <c r="C32" s="321"/>
      <c r="D32" s="321"/>
      <c r="E32" s="321"/>
      <c r="F32" s="322"/>
      <c r="G32" s="38" t="s">
        <v>71</v>
      </c>
      <c r="H32" s="39">
        <v>0.3</v>
      </c>
      <c r="I32" s="39">
        <v>1</v>
      </c>
      <c r="J32" s="41">
        <f>H32*I32</f>
        <v>0.3</v>
      </c>
      <c r="K32" s="1"/>
    </row>
    <row r="33" spans="1:12" s="2" customFormat="1">
      <c r="A33" s="247" t="s">
        <v>204</v>
      </c>
      <c r="B33" s="320" t="s">
        <v>205</v>
      </c>
      <c r="C33" s="321"/>
      <c r="D33" s="321"/>
      <c r="E33" s="321"/>
      <c r="F33" s="322"/>
      <c r="G33" s="38" t="s">
        <v>71</v>
      </c>
      <c r="H33" s="39">
        <v>9.14</v>
      </c>
      <c r="I33" s="39">
        <v>0.1</v>
      </c>
      <c r="J33" s="41">
        <f>H33*I33</f>
        <v>0.91400000000000015</v>
      </c>
      <c r="K33" s="1"/>
    </row>
    <row r="34" spans="1:12">
      <c r="A34" s="15" t="s">
        <v>206</v>
      </c>
      <c r="B34" s="320" t="s">
        <v>207</v>
      </c>
      <c r="C34" s="321"/>
      <c r="D34" s="321"/>
      <c r="E34" s="321"/>
      <c r="F34" s="322"/>
      <c r="G34" s="38" t="s">
        <v>71</v>
      </c>
      <c r="H34" s="39">
        <v>0.95</v>
      </c>
      <c r="I34" s="39">
        <v>0.1</v>
      </c>
      <c r="J34" s="41">
        <f>H34*I34</f>
        <v>9.5000000000000001E-2</v>
      </c>
      <c r="K34" s="131"/>
      <c r="L34" s="131"/>
    </row>
    <row r="35" spans="1:12">
      <c r="A35" s="236" t="s">
        <v>69</v>
      </c>
      <c r="B35" s="320" t="s">
        <v>208</v>
      </c>
      <c r="C35" s="321"/>
      <c r="D35" s="321"/>
      <c r="E35" s="321"/>
      <c r="F35" s="322"/>
      <c r="G35" s="38" t="s">
        <v>107</v>
      </c>
      <c r="H35" s="39">
        <v>69</v>
      </c>
      <c r="I35" s="40">
        <v>1</v>
      </c>
      <c r="J35" s="248">
        <f>H35*I35</f>
        <v>69</v>
      </c>
      <c r="K35" s="131"/>
      <c r="L35" s="131"/>
    </row>
    <row r="36" spans="1:12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74.22775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97.59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19.82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117.41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9"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  <mergeCell ref="A42:A43"/>
    <mergeCell ref="B42:F43"/>
    <mergeCell ref="G42:G43"/>
    <mergeCell ref="H42:H43"/>
    <mergeCell ref="I42:I43"/>
    <mergeCell ref="J42:J43"/>
    <mergeCell ref="B35:F35"/>
    <mergeCell ref="B36:F36"/>
    <mergeCell ref="B37:F37"/>
    <mergeCell ref="B38:F38"/>
    <mergeCell ref="B39:F39"/>
    <mergeCell ref="B40:E40"/>
    <mergeCell ref="I29:I30"/>
    <mergeCell ref="J29:J30"/>
    <mergeCell ref="B31:F31"/>
    <mergeCell ref="B32:F32"/>
    <mergeCell ref="B33:F33"/>
    <mergeCell ref="G29:G30"/>
    <mergeCell ref="H29:H30"/>
    <mergeCell ref="B34:F34"/>
    <mergeCell ref="B23:E23"/>
    <mergeCell ref="B24:E24"/>
    <mergeCell ref="A29:A30"/>
    <mergeCell ref="B29:F30"/>
    <mergeCell ref="I16:I17"/>
    <mergeCell ref="J16:J17"/>
    <mergeCell ref="B18:F18"/>
    <mergeCell ref="B19:F19"/>
    <mergeCell ref="B20:F20"/>
    <mergeCell ref="G16:G17"/>
    <mergeCell ref="H16:H17"/>
    <mergeCell ref="B21:F21"/>
    <mergeCell ref="B13:D13"/>
    <mergeCell ref="B14:E14"/>
    <mergeCell ref="A16:A17"/>
    <mergeCell ref="B16:F17"/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3"/>
  <sheetViews>
    <sheetView workbookViewId="0">
      <selection activeCell="J7" sqref="J7"/>
    </sheetView>
  </sheetViews>
  <sheetFormatPr defaultColWidth="8.88671875" defaultRowHeight="10.199999999999999"/>
  <cols>
    <col min="1" max="2" width="10.33203125" style="2" customWidth="1"/>
    <col min="3" max="3" width="8.88671875" style="2"/>
    <col min="4" max="4" width="12.33203125" style="2" customWidth="1"/>
    <col min="5" max="16384" width="8.88671875" style="2"/>
  </cols>
  <sheetData>
    <row r="1" spans="1:12" ht="13.8">
      <c r="A1" s="334" t="s">
        <v>12</v>
      </c>
      <c r="B1" s="335"/>
      <c r="C1" s="335"/>
      <c r="D1" s="335"/>
      <c r="E1" s="335"/>
      <c r="F1" s="335"/>
      <c r="G1" s="335"/>
      <c r="H1" s="335"/>
      <c r="I1" s="335"/>
      <c r="J1" s="336"/>
      <c r="K1" s="1"/>
      <c r="L1" s="1"/>
    </row>
    <row r="2" spans="1:12">
      <c r="A2" s="3"/>
      <c r="B2" s="4"/>
      <c r="C2" s="4"/>
      <c r="D2" s="4"/>
      <c r="E2" s="4"/>
      <c r="F2" s="4"/>
      <c r="G2" s="4"/>
      <c r="H2" s="4"/>
      <c r="I2" s="4"/>
      <c r="J2" s="5"/>
      <c r="K2" s="1"/>
      <c r="L2" s="1"/>
    </row>
    <row r="3" spans="1:12">
      <c r="A3" s="6" t="s">
        <v>13</v>
      </c>
      <c r="B3" s="139" t="s">
        <v>0</v>
      </c>
      <c r="C3" s="8" t="s">
        <v>14</v>
      </c>
      <c r="D3" s="7" t="s">
        <v>165</v>
      </c>
      <c r="E3" s="9"/>
      <c r="F3" s="9"/>
      <c r="G3" s="9"/>
      <c r="H3" s="9"/>
      <c r="I3" s="8" t="s">
        <v>15</v>
      </c>
      <c r="J3" s="10" t="s">
        <v>1</v>
      </c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37" t="s">
        <v>16</v>
      </c>
      <c r="B5" s="337" t="s">
        <v>17</v>
      </c>
      <c r="C5" s="337"/>
      <c r="D5" s="337"/>
      <c r="E5" s="337" t="s">
        <v>18</v>
      </c>
      <c r="F5" s="337" t="s">
        <v>19</v>
      </c>
      <c r="G5" s="337"/>
      <c r="H5" s="338" t="s">
        <v>20</v>
      </c>
      <c r="I5" s="339"/>
      <c r="J5" s="340" t="s">
        <v>21</v>
      </c>
      <c r="K5" s="1"/>
      <c r="L5" s="1"/>
    </row>
    <row r="6" spans="1:12">
      <c r="A6" s="337"/>
      <c r="B6" s="337"/>
      <c r="C6" s="337"/>
      <c r="D6" s="337"/>
      <c r="E6" s="337"/>
      <c r="F6" s="11" t="s">
        <v>22</v>
      </c>
      <c r="G6" s="11" t="s">
        <v>23</v>
      </c>
      <c r="H6" s="11" t="s">
        <v>22</v>
      </c>
      <c r="I6" s="11" t="s">
        <v>23</v>
      </c>
      <c r="J6" s="340"/>
      <c r="K6" s="1"/>
      <c r="L6" s="1"/>
    </row>
    <row r="7" spans="1:12">
      <c r="A7" s="12" t="s">
        <v>24</v>
      </c>
      <c r="B7" s="330" t="s">
        <v>25</v>
      </c>
      <c r="C7" s="331"/>
      <c r="D7" s="332"/>
      <c r="E7" s="13">
        <v>1</v>
      </c>
      <c r="F7" s="13">
        <v>1</v>
      </c>
      <c r="G7" s="13">
        <v>0</v>
      </c>
      <c r="H7" s="13">
        <v>136.4496</v>
      </c>
      <c r="I7" s="13">
        <v>19.621200000000002</v>
      </c>
      <c r="J7" s="14">
        <f>E7*(F7*H7+G7*I7)</f>
        <v>136.4496</v>
      </c>
      <c r="K7" s="1"/>
      <c r="L7" s="1"/>
    </row>
    <row r="8" spans="1:12">
      <c r="A8" s="15" t="s">
        <v>178</v>
      </c>
      <c r="B8" s="320" t="s">
        <v>26</v>
      </c>
      <c r="C8" s="321"/>
      <c r="D8" s="322"/>
      <c r="E8" s="16">
        <v>1</v>
      </c>
      <c r="F8" s="16">
        <v>0.84</v>
      </c>
      <c r="G8" s="16">
        <v>0.16</v>
      </c>
      <c r="H8" s="16">
        <v>112.36020000000001</v>
      </c>
      <c r="I8" s="16">
        <v>19.621200000000002</v>
      </c>
      <c r="J8" s="14">
        <f>E8*(F8*H8+G8*I8)</f>
        <v>97.521960000000007</v>
      </c>
      <c r="K8" s="1"/>
      <c r="L8" s="1"/>
    </row>
    <row r="9" spans="1:12">
      <c r="A9" s="15" t="s">
        <v>27</v>
      </c>
      <c r="B9" s="320" t="s">
        <v>176</v>
      </c>
      <c r="C9" s="321"/>
      <c r="D9" s="322"/>
      <c r="E9" s="16">
        <v>0.57999999999999996</v>
      </c>
      <c r="F9" s="16">
        <v>1</v>
      </c>
      <c r="G9" s="16">
        <v>0</v>
      </c>
      <c r="H9" s="16">
        <v>123.3065</v>
      </c>
      <c r="I9" s="16">
        <v>17.939399999999999</v>
      </c>
      <c r="J9" s="14">
        <f>E9*(F9*H9+G9*I9)</f>
        <v>71.517769999999999</v>
      </c>
      <c r="K9" s="1"/>
      <c r="L9" s="1"/>
    </row>
    <row r="10" spans="1:12">
      <c r="A10" s="15"/>
      <c r="B10" s="320"/>
      <c r="C10" s="321"/>
      <c r="D10" s="322"/>
      <c r="E10" s="16"/>
      <c r="F10" s="16"/>
      <c r="G10" s="16"/>
      <c r="H10" s="16"/>
      <c r="I10" s="16"/>
      <c r="J10" s="14"/>
      <c r="K10" s="1"/>
      <c r="L10" s="1"/>
    </row>
    <row r="11" spans="1:12">
      <c r="A11" s="15"/>
      <c r="B11" s="320"/>
      <c r="C11" s="321"/>
      <c r="D11" s="322"/>
      <c r="E11" s="16"/>
      <c r="F11" s="16"/>
      <c r="G11" s="16"/>
      <c r="H11" s="16"/>
      <c r="I11" s="16"/>
      <c r="J11" s="14"/>
      <c r="K11" s="1"/>
      <c r="L11" s="1"/>
    </row>
    <row r="12" spans="1:12">
      <c r="A12" s="15"/>
      <c r="B12" s="320"/>
      <c r="C12" s="321"/>
      <c r="D12" s="322"/>
      <c r="E12" s="16"/>
      <c r="F12" s="16"/>
      <c r="G12" s="16"/>
      <c r="H12" s="16"/>
      <c r="I12" s="16"/>
      <c r="J12" s="14"/>
      <c r="K12" s="1"/>
      <c r="L12" s="1"/>
    </row>
    <row r="13" spans="1:12">
      <c r="A13" s="15"/>
      <c r="B13" s="320"/>
      <c r="C13" s="321"/>
      <c r="D13" s="322"/>
      <c r="E13" s="16"/>
      <c r="F13" s="16"/>
      <c r="G13" s="16"/>
      <c r="H13" s="16"/>
      <c r="I13" s="16"/>
      <c r="J13" s="14"/>
      <c r="K13" s="1"/>
      <c r="L13" s="1"/>
    </row>
    <row r="14" spans="1:12" ht="13.2">
      <c r="A14" s="17"/>
      <c r="B14" s="323"/>
      <c r="C14" s="324"/>
      <c r="D14" s="324"/>
      <c r="E14" s="333"/>
      <c r="F14" s="18" t="s">
        <v>28</v>
      </c>
      <c r="G14" s="18"/>
      <c r="H14" s="18"/>
      <c r="I14" s="18"/>
      <c r="J14" s="19">
        <f>SUM(J7:J13)</f>
        <v>305.48933</v>
      </c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28" t="s">
        <v>16</v>
      </c>
      <c r="B16" s="328" t="s">
        <v>29</v>
      </c>
      <c r="C16" s="328"/>
      <c r="D16" s="328"/>
      <c r="E16" s="328"/>
      <c r="F16" s="328"/>
      <c r="G16" s="328" t="s">
        <v>30</v>
      </c>
      <c r="H16" s="328" t="s">
        <v>18</v>
      </c>
      <c r="I16" s="326" t="s">
        <v>31</v>
      </c>
      <c r="J16" s="326" t="s">
        <v>21</v>
      </c>
      <c r="K16" s="1"/>
      <c r="L16" s="1"/>
    </row>
    <row r="17" spans="1:12">
      <c r="A17" s="329"/>
      <c r="B17" s="329"/>
      <c r="C17" s="329"/>
      <c r="D17" s="329"/>
      <c r="E17" s="329"/>
      <c r="F17" s="329"/>
      <c r="G17" s="329"/>
      <c r="H17" s="329"/>
      <c r="I17" s="327"/>
      <c r="J17" s="327"/>
      <c r="K17" s="1"/>
      <c r="L17" s="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0.5</v>
      </c>
      <c r="I18" s="13">
        <v>22.9849</v>
      </c>
      <c r="J18" s="21">
        <f>H18*I18</f>
        <v>11.49245</v>
      </c>
      <c r="K18" s="1"/>
      <c r="L18" s="1"/>
    </row>
    <row r="19" spans="1:12">
      <c r="A19" s="15" t="s">
        <v>34</v>
      </c>
      <c r="B19" s="320" t="s">
        <v>35</v>
      </c>
      <c r="C19" s="321"/>
      <c r="D19" s="321"/>
      <c r="E19" s="321"/>
      <c r="F19" s="322"/>
      <c r="G19" s="22"/>
      <c r="H19" s="16">
        <v>4</v>
      </c>
      <c r="I19" s="16">
        <v>7.9046000000000003</v>
      </c>
      <c r="J19" s="14">
        <f>H19*I19</f>
        <v>31.618400000000001</v>
      </c>
      <c r="K19" s="1"/>
      <c r="L19" s="1"/>
    </row>
    <row r="20" spans="1:12">
      <c r="A20" s="15"/>
      <c r="B20" s="320"/>
      <c r="C20" s="321"/>
      <c r="D20" s="321"/>
      <c r="E20" s="321"/>
      <c r="F20" s="322"/>
      <c r="G20" s="22"/>
      <c r="H20" s="16"/>
      <c r="I20" s="16"/>
      <c r="J20" s="14"/>
      <c r="K20" s="1"/>
      <c r="L20" s="1"/>
    </row>
    <row r="21" spans="1:12">
      <c r="A21" s="15"/>
      <c r="B21" s="320"/>
      <c r="C21" s="321"/>
      <c r="D21" s="321"/>
      <c r="E21" s="321"/>
      <c r="F21" s="322"/>
      <c r="G21" s="22"/>
      <c r="H21" s="16"/>
      <c r="I21" s="16"/>
      <c r="J21" s="14"/>
      <c r="K21" s="1"/>
      <c r="L21" s="1"/>
    </row>
    <row r="22" spans="1:12">
      <c r="A22" s="15"/>
      <c r="B22" s="320"/>
      <c r="C22" s="321"/>
      <c r="D22" s="321"/>
      <c r="E22" s="322"/>
      <c r="F22" s="22" t="s">
        <v>36</v>
      </c>
      <c r="G22" s="22"/>
      <c r="H22" s="22"/>
      <c r="I22" s="22"/>
      <c r="J22" s="14">
        <f>J18+J19</f>
        <v>43.110849999999999</v>
      </c>
      <c r="K22" s="1"/>
      <c r="L22" s="1"/>
    </row>
    <row r="23" spans="1:12">
      <c r="A23" s="15"/>
      <c r="B23" s="320"/>
      <c r="C23" s="321"/>
      <c r="D23" s="321"/>
      <c r="E23" s="322"/>
      <c r="F23" s="22" t="s">
        <v>37</v>
      </c>
      <c r="G23" s="22"/>
      <c r="H23" s="16"/>
      <c r="I23" s="23">
        <v>0.15509999999999999</v>
      </c>
      <c r="J23" s="14">
        <f>J22*I23</f>
        <v>6.6864928349999992</v>
      </c>
      <c r="K23" s="1"/>
      <c r="L23" s="1"/>
    </row>
    <row r="24" spans="1:12">
      <c r="A24" s="17"/>
      <c r="B24" s="323"/>
      <c r="C24" s="324"/>
      <c r="D24" s="324"/>
      <c r="E24" s="325"/>
      <c r="F24" s="18" t="s">
        <v>38</v>
      </c>
      <c r="G24" s="18"/>
      <c r="H24" s="24"/>
      <c r="I24" s="24"/>
      <c r="J24" s="25">
        <f>J22+J23</f>
        <v>49.797342834999995</v>
      </c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26"/>
      <c r="B26" s="27"/>
      <c r="C26" s="27"/>
      <c r="D26" s="27"/>
      <c r="E26" s="28"/>
      <c r="F26" s="29" t="s">
        <v>39</v>
      </c>
      <c r="G26" s="29"/>
      <c r="H26" s="29"/>
      <c r="I26" s="20"/>
      <c r="J26" s="30">
        <f>J14+J24</f>
        <v>355.28667283499999</v>
      </c>
      <c r="K26" s="1"/>
      <c r="L26" s="1"/>
    </row>
    <row r="27" spans="1:12">
      <c r="A27" s="31" t="s">
        <v>40</v>
      </c>
      <c r="B27" s="9"/>
      <c r="C27" s="32"/>
      <c r="D27" s="32"/>
      <c r="E27" s="33">
        <v>68</v>
      </c>
      <c r="F27" s="34" t="s">
        <v>41</v>
      </c>
      <c r="G27" s="35"/>
      <c r="H27" s="36"/>
      <c r="I27" s="18"/>
      <c r="J27" s="37">
        <f>J26/E27</f>
        <v>5.2248040122794119</v>
      </c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2">
      <c r="A29" s="326" t="s">
        <v>16</v>
      </c>
      <c r="B29" s="326" t="s">
        <v>42</v>
      </c>
      <c r="C29" s="326"/>
      <c r="D29" s="326"/>
      <c r="E29" s="326"/>
      <c r="F29" s="326"/>
      <c r="G29" s="328" t="s">
        <v>43</v>
      </c>
      <c r="H29" s="326" t="s">
        <v>44</v>
      </c>
      <c r="I29" s="326" t="s">
        <v>45</v>
      </c>
      <c r="J29" s="326" t="s">
        <v>46</v>
      </c>
    </row>
    <row r="30" spans="1:12">
      <c r="A30" s="327"/>
      <c r="B30" s="327"/>
      <c r="C30" s="327"/>
      <c r="D30" s="327"/>
      <c r="E30" s="327"/>
      <c r="F30" s="327"/>
      <c r="G30" s="329"/>
      <c r="H30" s="327"/>
      <c r="I30" s="327"/>
      <c r="J30" s="327"/>
    </row>
    <row r="31" spans="1:12">
      <c r="A31" s="15"/>
      <c r="B31" s="320"/>
      <c r="C31" s="321"/>
      <c r="D31" s="321"/>
      <c r="E31" s="321"/>
      <c r="F31" s="322"/>
      <c r="G31" s="38"/>
      <c r="H31" s="39"/>
      <c r="I31" s="40"/>
      <c r="J31" s="41"/>
    </row>
    <row r="32" spans="1:12">
      <c r="A32" s="15"/>
      <c r="B32" s="320"/>
      <c r="C32" s="321"/>
      <c r="D32" s="321"/>
      <c r="E32" s="321"/>
      <c r="F32" s="322"/>
      <c r="G32" s="38"/>
      <c r="H32" s="39"/>
      <c r="I32" s="40"/>
      <c r="J32" s="41"/>
    </row>
    <row r="33" spans="1:10">
      <c r="A33" s="15"/>
      <c r="B33" s="320"/>
      <c r="C33" s="321"/>
      <c r="D33" s="321"/>
      <c r="E33" s="321"/>
      <c r="F33" s="322"/>
      <c r="G33" s="38"/>
      <c r="H33" s="39"/>
      <c r="I33" s="40"/>
      <c r="J33" s="41"/>
    </row>
    <row r="34" spans="1:10">
      <c r="A34" s="15"/>
      <c r="B34" s="320"/>
      <c r="C34" s="321"/>
      <c r="D34" s="321"/>
      <c r="E34" s="321"/>
      <c r="F34" s="322"/>
      <c r="G34" s="38"/>
      <c r="H34" s="39"/>
      <c r="I34" s="40"/>
      <c r="J34" s="41"/>
    </row>
    <row r="35" spans="1:10">
      <c r="A35" s="15"/>
      <c r="B35" s="320"/>
      <c r="C35" s="321"/>
      <c r="D35" s="321"/>
      <c r="E35" s="321"/>
      <c r="F35" s="322"/>
      <c r="G35" s="38"/>
      <c r="H35" s="39"/>
      <c r="I35" s="40"/>
      <c r="J35" s="41"/>
    </row>
    <row r="36" spans="1:10">
      <c r="A36" s="15"/>
      <c r="B36" s="320"/>
      <c r="C36" s="321"/>
      <c r="D36" s="321"/>
      <c r="E36" s="321"/>
      <c r="F36" s="322"/>
      <c r="G36" s="38"/>
      <c r="H36" s="39"/>
      <c r="I36" s="40"/>
      <c r="J36" s="41"/>
    </row>
    <row r="37" spans="1:10">
      <c r="A37" s="15"/>
      <c r="B37" s="320"/>
      <c r="C37" s="321"/>
      <c r="D37" s="321"/>
      <c r="E37" s="321"/>
      <c r="F37" s="322"/>
      <c r="G37" s="38"/>
      <c r="H37" s="22"/>
      <c r="I37" s="22"/>
      <c r="J37" s="41"/>
    </row>
    <row r="38" spans="1:10">
      <c r="A38" s="15"/>
      <c r="B38" s="320"/>
      <c r="C38" s="321"/>
      <c r="D38" s="321"/>
      <c r="E38" s="321"/>
      <c r="F38" s="322"/>
      <c r="G38" s="22"/>
      <c r="H38" s="22"/>
      <c r="I38" s="22"/>
      <c r="J38" s="41"/>
    </row>
    <row r="39" spans="1:10">
      <c r="A39" s="15"/>
      <c r="B39" s="320"/>
      <c r="C39" s="321"/>
      <c r="D39" s="321"/>
      <c r="E39" s="321"/>
      <c r="F39" s="322"/>
      <c r="G39" s="22"/>
      <c r="H39" s="22"/>
      <c r="I39" s="22"/>
      <c r="J39" s="41"/>
    </row>
    <row r="40" spans="1:10">
      <c r="A40" s="17"/>
      <c r="B40" s="323"/>
      <c r="C40" s="324"/>
      <c r="D40" s="324"/>
      <c r="E40" s="325"/>
      <c r="F40" s="18" t="s">
        <v>47</v>
      </c>
      <c r="G40" s="18"/>
      <c r="H40" s="18"/>
      <c r="I40" s="18"/>
      <c r="J40" s="37">
        <f>SUM(J31:J39)</f>
        <v>0</v>
      </c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326" t="s">
        <v>16</v>
      </c>
      <c r="B42" s="326" t="s">
        <v>48</v>
      </c>
      <c r="C42" s="326"/>
      <c r="D42" s="326"/>
      <c r="E42" s="326"/>
      <c r="F42" s="326"/>
      <c r="G42" s="326" t="s">
        <v>49</v>
      </c>
      <c r="H42" s="328" t="s">
        <v>50</v>
      </c>
      <c r="I42" s="328" t="s">
        <v>45</v>
      </c>
      <c r="J42" s="326" t="s">
        <v>46</v>
      </c>
    </row>
    <row r="43" spans="1:10">
      <c r="A43" s="327"/>
      <c r="B43" s="327"/>
      <c r="C43" s="327"/>
      <c r="D43" s="327"/>
      <c r="E43" s="327"/>
      <c r="F43" s="327"/>
      <c r="G43" s="327"/>
      <c r="H43" s="329"/>
      <c r="I43" s="329"/>
      <c r="J43" s="327"/>
    </row>
    <row r="44" spans="1:10">
      <c r="A44" s="15" t="s">
        <v>51</v>
      </c>
      <c r="B44" s="42" t="s">
        <v>52</v>
      </c>
      <c r="C44" s="43"/>
      <c r="D44" s="43"/>
      <c r="E44" s="43"/>
      <c r="F44" s="44"/>
      <c r="G44" s="39">
        <v>0.55000000000000004</v>
      </c>
      <c r="H44" s="39">
        <v>20</v>
      </c>
      <c r="I44" s="40">
        <v>1.6</v>
      </c>
      <c r="J44" s="41">
        <f>G44*H44*I44</f>
        <v>17.600000000000001</v>
      </c>
    </row>
    <row r="45" spans="1:10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0">
      <c r="A46" s="15"/>
      <c r="B46" s="320"/>
      <c r="C46" s="321"/>
      <c r="D46" s="321"/>
      <c r="E46" s="321"/>
      <c r="F46" s="322"/>
      <c r="G46" s="39"/>
      <c r="H46" s="39"/>
      <c r="I46" s="40"/>
      <c r="J46" s="41"/>
    </row>
    <row r="47" spans="1:10">
      <c r="A47" s="15"/>
      <c r="B47" s="320"/>
      <c r="C47" s="321"/>
      <c r="D47" s="321"/>
      <c r="E47" s="321"/>
      <c r="F47" s="322"/>
      <c r="G47" s="39"/>
      <c r="H47" s="39"/>
      <c r="I47" s="40"/>
      <c r="J47" s="41"/>
    </row>
    <row r="48" spans="1:10">
      <c r="A48" s="15"/>
      <c r="B48" s="320"/>
      <c r="C48" s="321"/>
      <c r="D48" s="321"/>
      <c r="E48" s="321"/>
      <c r="F48" s="322"/>
      <c r="G48" s="39"/>
      <c r="H48" s="39"/>
      <c r="I48" s="40"/>
      <c r="J48" s="41"/>
    </row>
    <row r="49" spans="1:11">
      <c r="A49" s="15"/>
      <c r="B49" s="320"/>
      <c r="C49" s="321"/>
      <c r="D49" s="321"/>
      <c r="E49" s="321"/>
      <c r="F49" s="322"/>
      <c r="G49" s="39"/>
      <c r="H49" s="39"/>
      <c r="I49" s="39"/>
      <c r="J49" s="41"/>
    </row>
    <row r="50" spans="1:11">
      <c r="A50" s="15"/>
      <c r="B50" s="320"/>
      <c r="C50" s="321"/>
      <c r="D50" s="321"/>
      <c r="E50" s="321"/>
      <c r="F50" s="322"/>
      <c r="G50" s="39"/>
      <c r="H50" s="39"/>
      <c r="I50" s="39"/>
      <c r="J50" s="41"/>
    </row>
    <row r="51" spans="1:11">
      <c r="A51" s="15"/>
      <c r="B51" s="320"/>
      <c r="C51" s="321"/>
      <c r="D51" s="321"/>
      <c r="E51" s="321"/>
      <c r="F51" s="322"/>
      <c r="G51" s="39"/>
      <c r="H51" s="39"/>
      <c r="I51" s="39"/>
      <c r="J51" s="41"/>
    </row>
    <row r="52" spans="1:11">
      <c r="A52" s="17"/>
      <c r="B52" s="323"/>
      <c r="C52" s="324"/>
      <c r="D52" s="324"/>
      <c r="E52" s="325"/>
      <c r="F52" s="18" t="s">
        <v>53</v>
      </c>
      <c r="G52" s="18"/>
      <c r="H52" s="18"/>
      <c r="I52" s="18"/>
      <c r="J52" s="37">
        <f>SUM(J44:J51)</f>
        <v>17.600000000000001</v>
      </c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1">
      <c r="A54" s="1"/>
      <c r="B54" s="1"/>
      <c r="C54" s="1"/>
      <c r="D54" s="1"/>
      <c r="E54" s="1"/>
      <c r="F54" s="45" t="s">
        <v>54</v>
      </c>
      <c r="G54" s="29"/>
      <c r="H54" s="29"/>
      <c r="I54" s="29"/>
      <c r="J54" s="46">
        <f>TRUNC(J27+J40+J52,2)</f>
        <v>22.82</v>
      </c>
    </row>
    <row r="55" spans="1:11">
      <c r="A55" s="1"/>
      <c r="B55" s="1"/>
      <c r="C55" s="1"/>
      <c r="D55" s="1"/>
      <c r="E55" s="1"/>
      <c r="F55" s="3"/>
      <c r="G55" s="4"/>
      <c r="H55" s="4"/>
      <c r="I55" s="4"/>
      <c r="J55" s="5"/>
    </row>
    <row r="56" spans="1:11">
      <c r="A56" s="1"/>
      <c r="B56" s="1"/>
      <c r="C56" s="1"/>
      <c r="D56" s="1"/>
      <c r="E56" s="1"/>
      <c r="F56" s="3" t="s">
        <v>105</v>
      </c>
      <c r="G56" s="4"/>
      <c r="H56" s="223"/>
      <c r="I56" s="4"/>
      <c r="J56" s="224">
        <f>TRUNC(J54*0.2031,2)</f>
        <v>4.63</v>
      </c>
    </row>
    <row r="57" spans="1:11">
      <c r="A57" s="1"/>
      <c r="B57" s="1"/>
      <c r="C57" s="1"/>
      <c r="D57" s="1"/>
      <c r="E57" s="1"/>
      <c r="F57" s="3"/>
      <c r="G57" s="4"/>
      <c r="H57" s="4"/>
      <c r="I57" s="4"/>
      <c r="J57" s="5"/>
    </row>
    <row r="58" spans="1:11">
      <c r="A58" s="1"/>
      <c r="B58" s="1"/>
      <c r="C58" s="1"/>
      <c r="D58" s="1"/>
      <c r="E58" s="1"/>
      <c r="F58" s="31" t="s">
        <v>55</v>
      </c>
      <c r="G58" s="9"/>
      <c r="H58" s="9"/>
      <c r="I58" s="9"/>
      <c r="J58" s="47">
        <f>TRUNC(J54+J56,2)</f>
        <v>27.45</v>
      </c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1">
      <c r="A60" s="48" t="s">
        <v>56</v>
      </c>
      <c r="B60" s="29"/>
      <c r="C60" s="29"/>
      <c r="D60" s="29"/>
      <c r="E60" s="29"/>
      <c r="F60" s="29"/>
      <c r="G60" s="29"/>
      <c r="H60" s="29"/>
      <c r="I60" s="29"/>
      <c r="J60" s="49"/>
      <c r="K60" s="1"/>
    </row>
    <row r="61" spans="1:11">
      <c r="A61" s="3"/>
      <c r="B61" s="4"/>
      <c r="C61" s="4"/>
      <c r="D61" s="4"/>
      <c r="E61" s="4"/>
      <c r="F61" s="4"/>
      <c r="G61" s="4"/>
      <c r="H61" s="4"/>
      <c r="I61" s="4"/>
      <c r="J61" s="5"/>
      <c r="K61" s="1"/>
    </row>
    <row r="62" spans="1:1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1">
      <c r="A63" s="31"/>
      <c r="B63" s="9"/>
      <c r="C63" s="9"/>
      <c r="D63" s="9"/>
      <c r="E63" s="9"/>
      <c r="F63" s="9"/>
      <c r="G63" s="9"/>
      <c r="H63" s="9"/>
      <c r="I63" s="9"/>
      <c r="J63" s="50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45"/>
      <c r="B65" s="51"/>
      <c r="C65" s="29"/>
      <c r="D65" s="29"/>
      <c r="E65" s="29"/>
      <c r="F65" s="29"/>
      <c r="G65" s="29"/>
      <c r="H65" s="29"/>
      <c r="I65" s="29"/>
      <c r="J65" s="49"/>
      <c r="K65" s="1"/>
    </row>
    <row r="66" spans="1:11">
      <c r="A66" s="3"/>
      <c r="B66" s="52"/>
      <c r="C66" s="4"/>
      <c r="D66" s="4"/>
      <c r="E66" s="4"/>
      <c r="F66" s="4"/>
      <c r="G66" s="4"/>
      <c r="H66" s="4"/>
      <c r="I66" s="4"/>
      <c r="J66" s="5"/>
      <c r="K66" s="1"/>
    </row>
    <row r="67" spans="1:11">
      <c r="A67" s="53" t="s">
        <v>57</v>
      </c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>
      <c r="A68" s="3"/>
      <c r="B68" s="4"/>
      <c r="C68" s="4"/>
      <c r="D68" s="4"/>
      <c r="E68" s="4"/>
      <c r="F68" s="4"/>
      <c r="G68" s="4"/>
      <c r="H68" s="4"/>
      <c r="I68" s="4"/>
      <c r="J68" s="5"/>
      <c r="K68" s="1"/>
    </row>
    <row r="69" spans="1:11">
      <c r="A69" s="53" t="s">
        <v>103</v>
      </c>
      <c r="B69" s="52"/>
      <c r="C69" s="4"/>
      <c r="D69" s="4"/>
      <c r="E69" s="4"/>
      <c r="F69" s="4"/>
      <c r="G69" s="4"/>
      <c r="H69" s="4"/>
      <c r="I69" s="4"/>
      <c r="J69" s="54"/>
      <c r="K69" s="1"/>
    </row>
    <row r="70" spans="1:11">
      <c r="A70" s="3"/>
      <c r="B70" s="4"/>
      <c r="C70" s="4"/>
      <c r="D70" s="4"/>
      <c r="E70" s="4"/>
      <c r="F70" s="4"/>
      <c r="G70" s="4"/>
      <c r="H70" s="4"/>
      <c r="I70" s="4"/>
      <c r="J70" s="5"/>
      <c r="K70" s="1"/>
    </row>
    <row r="71" spans="1:11">
      <c r="A71" s="53" t="s">
        <v>102</v>
      </c>
      <c r="B71" s="52"/>
      <c r="C71" s="4"/>
      <c r="D71" s="4"/>
      <c r="E71" s="4"/>
      <c r="F71" s="4"/>
      <c r="G71" s="4"/>
      <c r="H71" s="4" t="s">
        <v>185</v>
      </c>
      <c r="I71" s="52"/>
      <c r="J71" s="123"/>
      <c r="K71" s="1"/>
    </row>
    <row r="72" spans="1:11">
      <c r="A72" s="3"/>
      <c r="B72" s="52"/>
      <c r="C72" s="4"/>
      <c r="D72" s="4"/>
      <c r="E72" s="4"/>
      <c r="F72" s="4"/>
      <c r="G72" s="4"/>
      <c r="H72" s="4"/>
      <c r="I72" s="4"/>
      <c r="J72" s="5"/>
      <c r="K72" s="1"/>
    </row>
    <row r="73" spans="1:11">
      <c r="A73" s="31"/>
      <c r="B73" s="9"/>
      <c r="C73" s="9"/>
      <c r="D73" s="9"/>
      <c r="E73" s="9"/>
      <c r="F73" s="9"/>
      <c r="G73" s="9"/>
      <c r="H73" s="9"/>
      <c r="I73" s="9"/>
      <c r="J73" s="50"/>
      <c r="K73" s="1"/>
    </row>
  </sheetData>
  <mergeCells count="58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22:E22"/>
    <mergeCell ref="B23:E23"/>
    <mergeCell ref="B24:E24"/>
    <mergeCell ref="A29:A30"/>
    <mergeCell ref="B29:F30"/>
    <mergeCell ref="B39:F39"/>
    <mergeCell ref="H29:H30"/>
    <mergeCell ref="I29:I30"/>
    <mergeCell ref="J29:J30"/>
    <mergeCell ref="B31:F31"/>
    <mergeCell ref="B32:F32"/>
    <mergeCell ref="B33:F33"/>
    <mergeCell ref="G29:G30"/>
    <mergeCell ref="B34:F34"/>
    <mergeCell ref="B35:F35"/>
    <mergeCell ref="B36:F36"/>
    <mergeCell ref="B37:F37"/>
    <mergeCell ref="B38:F38"/>
    <mergeCell ref="B40:E40"/>
    <mergeCell ref="A42:A43"/>
    <mergeCell ref="B42:F43"/>
    <mergeCell ref="G42:G43"/>
    <mergeCell ref="H42:H43"/>
    <mergeCell ref="B50:F50"/>
    <mergeCell ref="B51:F51"/>
    <mergeCell ref="B52:E52"/>
    <mergeCell ref="J42:J43"/>
    <mergeCell ref="B45:F45"/>
    <mergeCell ref="B46:F46"/>
    <mergeCell ref="B47:F47"/>
    <mergeCell ref="B48:F48"/>
    <mergeCell ref="B49:F49"/>
    <mergeCell ref="I42:I43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79"/>
  <sheetViews>
    <sheetView topLeftCell="A13" workbookViewId="0">
      <selection activeCell="J7" sqref="J7"/>
    </sheetView>
  </sheetViews>
  <sheetFormatPr defaultRowHeight="10.199999999999999"/>
  <cols>
    <col min="1" max="16384" width="8.88671875" style="132"/>
  </cols>
  <sheetData>
    <row r="1" spans="1:12" ht="13.8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 t="s">
        <v>58</v>
      </c>
      <c r="C3" s="148" t="s">
        <v>14</v>
      </c>
      <c r="D3" s="200" t="s">
        <v>209</v>
      </c>
      <c r="E3" s="199"/>
      <c r="F3" s="199"/>
      <c r="G3" s="199"/>
      <c r="H3" s="199"/>
      <c r="I3" s="148" t="s">
        <v>15</v>
      </c>
      <c r="J3" s="150" t="s">
        <v>107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241" t="s">
        <v>22</v>
      </c>
      <c r="G6" s="241" t="s">
        <v>23</v>
      </c>
      <c r="H6" s="241" t="s">
        <v>22</v>
      </c>
      <c r="I6" s="241" t="s">
        <v>23</v>
      </c>
      <c r="J6" s="411"/>
      <c r="K6" s="131"/>
      <c r="L6" s="131"/>
    </row>
    <row r="7" spans="1:12" s="1" customForma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3.2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SUM(J7:J11)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0.1</v>
      </c>
      <c r="I18" s="13">
        <v>22.98</v>
      </c>
      <c r="J18" s="21">
        <f>H18*I18</f>
        <v>2.298</v>
      </c>
      <c r="K18" s="131"/>
      <c r="L18" s="131"/>
    </row>
    <row r="19" spans="1:12">
      <c r="A19" s="15" t="s">
        <v>34</v>
      </c>
      <c r="B19" s="320" t="s">
        <v>35</v>
      </c>
      <c r="C19" s="321"/>
      <c r="D19" s="321"/>
      <c r="E19" s="321"/>
      <c r="F19" s="322"/>
      <c r="G19" s="22"/>
      <c r="H19" s="16">
        <v>1</v>
      </c>
      <c r="I19" s="16">
        <v>7.9</v>
      </c>
      <c r="J19" s="14">
        <f>H19*I19</f>
        <v>7.9</v>
      </c>
      <c r="K19" s="131"/>
      <c r="L19" s="131"/>
    </row>
    <row r="20" spans="1:12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>
      <c r="A22" s="152"/>
      <c r="B22" s="242"/>
      <c r="C22" s="243"/>
      <c r="D22" s="243"/>
      <c r="E22" s="243"/>
      <c r="F22" s="243" t="s">
        <v>36</v>
      </c>
      <c r="G22" s="243"/>
      <c r="H22" s="244"/>
      <c r="I22" s="153"/>
      <c r="J22" s="159">
        <f>SUM(J18:J20)</f>
        <v>10.198</v>
      </c>
      <c r="K22" s="131"/>
      <c r="L22" s="131"/>
    </row>
    <row r="23" spans="1:12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0.20499999999999999</v>
      </c>
      <c r="J23" s="159">
        <f>J22*I23</f>
        <v>2.0905900000000002</v>
      </c>
      <c r="K23" s="131"/>
      <c r="L23" s="131"/>
    </row>
    <row r="24" spans="1:12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12.288590000000001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12.288590000000001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60</v>
      </c>
      <c r="F27" s="175" t="s">
        <v>41</v>
      </c>
      <c r="G27" s="176"/>
      <c r="H27" s="177"/>
      <c r="I27" s="155"/>
      <c r="J27" s="178">
        <f>J26/E27</f>
        <v>0.20480983333333336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>
      <c r="A31" s="192" t="s">
        <v>69</v>
      </c>
      <c r="B31" s="320" t="s">
        <v>210</v>
      </c>
      <c r="C31" s="321"/>
      <c r="D31" s="321"/>
      <c r="E31" s="321"/>
      <c r="F31" s="322"/>
      <c r="G31" s="38" t="s">
        <v>107</v>
      </c>
      <c r="H31" s="39">
        <v>0.53</v>
      </c>
      <c r="I31" s="40">
        <v>1</v>
      </c>
      <c r="J31" s="248">
        <f>H31*I31</f>
        <v>0.53</v>
      </c>
      <c r="K31" s="1"/>
    </row>
    <row r="32" spans="1:12" s="2" customFormat="1">
      <c r="A32" s="246"/>
      <c r="B32" s="320"/>
      <c r="C32" s="321"/>
      <c r="D32" s="321"/>
      <c r="E32" s="321"/>
      <c r="F32" s="322"/>
      <c r="G32" s="38"/>
      <c r="H32" s="39"/>
      <c r="I32" s="39"/>
      <c r="J32" s="41"/>
      <c r="K32" s="1"/>
    </row>
    <row r="33" spans="1:12" s="2" customFormat="1">
      <c r="A33" s="247"/>
      <c r="B33" s="320"/>
      <c r="C33" s="321"/>
      <c r="D33" s="321"/>
      <c r="E33" s="321"/>
      <c r="F33" s="322"/>
      <c r="G33" s="38"/>
      <c r="H33" s="39"/>
      <c r="I33" s="39"/>
      <c r="J33" s="41"/>
      <c r="K33" s="1"/>
    </row>
    <row r="34" spans="1:12">
      <c r="A34" s="15"/>
      <c r="B34" s="320"/>
      <c r="C34" s="321"/>
      <c r="D34" s="321"/>
      <c r="E34" s="321"/>
      <c r="F34" s="322"/>
      <c r="G34" s="38"/>
      <c r="H34" s="39"/>
      <c r="I34" s="39"/>
      <c r="J34" s="41"/>
      <c r="K34" s="131"/>
      <c r="L34" s="131"/>
    </row>
    <row r="35" spans="1:12">
      <c r="A35" s="15"/>
      <c r="B35" s="320"/>
      <c r="C35" s="321"/>
      <c r="D35" s="321"/>
      <c r="E35" s="321"/>
      <c r="F35" s="322"/>
      <c r="G35" s="38"/>
      <c r="H35" s="39"/>
      <c r="I35" s="40"/>
      <c r="J35" s="248"/>
      <c r="K35" s="131"/>
      <c r="L35" s="131"/>
    </row>
    <row r="36" spans="1:12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0.53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0.73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0.14000000000000001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0.87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9"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  <mergeCell ref="A42:A43"/>
    <mergeCell ref="B42:F43"/>
    <mergeCell ref="G42:G43"/>
    <mergeCell ref="H42:H43"/>
    <mergeCell ref="I42:I43"/>
    <mergeCell ref="J42:J43"/>
    <mergeCell ref="B35:F35"/>
    <mergeCell ref="B36:F36"/>
    <mergeCell ref="B37:F37"/>
    <mergeCell ref="B38:F38"/>
    <mergeCell ref="B39:F39"/>
    <mergeCell ref="B40:E40"/>
    <mergeCell ref="I29:I30"/>
    <mergeCell ref="J29:J30"/>
    <mergeCell ref="B31:F31"/>
    <mergeCell ref="B32:F32"/>
    <mergeCell ref="B33:F33"/>
    <mergeCell ref="G29:G30"/>
    <mergeCell ref="H29:H30"/>
    <mergeCell ref="B34:F34"/>
    <mergeCell ref="B23:E23"/>
    <mergeCell ref="B24:E24"/>
    <mergeCell ref="A29:A30"/>
    <mergeCell ref="B29:F30"/>
    <mergeCell ref="I16:I17"/>
    <mergeCell ref="J16:J17"/>
    <mergeCell ref="B18:F18"/>
    <mergeCell ref="B19:F19"/>
    <mergeCell ref="B20:F20"/>
    <mergeCell ref="G16:G17"/>
    <mergeCell ref="H16:H17"/>
    <mergeCell ref="B21:F21"/>
    <mergeCell ref="B13:D13"/>
    <mergeCell ref="B14:E14"/>
    <mergeCell ref="A16:A17"/>
    <mergeCell ref="B16:F17"/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79"/>
  <sheetViews>
    <sheetView workbookViewId="0">
      <selection activeCell="J7" sqref="J7"/>
    </sheetView>
  </sheetViews>
  <sheetFormatPr defaultRowHeight="10.199999999999999"/>
  <cols>
    <col min="1" max="3" width="8.88671875" style="132"/>
    <col min="4" max="4" width="11.77734375" style="132" customWidth="1"/>
    <col min="5" max="5" width="6" style="132" customWidth="1"/>
    <col min="6" max="16384" width="8.88671875" style="132"/>
  </cols>
  <sheetData>
    <row r="1" spans="1:12" ht="13.8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 t="s">
        <v>213</v>
      </c>
      <c r="C3" s="148" t="s">
        <v>14</v>
      </c>
      <c r="D3" s="200" t="s">
        <v>228</v>
      </c>
      <c r="E3" s="199"/>
      <c r="F3" s="199"/>
      <c r="G3" s="199"/>
      <c r="H3" s="199"/>
      <c r="I3" s="148" t="s">
        <v>15</v>
      </c>
      <c r="J3" s="150" t="s">
        <v>1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241" t="s">
        <v>22</v>
      </c>
      <c r="G6" s="241" t="s">
        <v>23</v>
      </c>
      <c r="H6" s="241" t="s">
        <v>22</v>
      </c>
      <c r="I6" s="241" t="s">
        <v>23</v>
      </c>
      <c r="J6" s="411"/>
      <c r="K6" s="131"/>
      <c r="L6" s="131"/>
    </row>
    <row r="7" spans="1:12" s="1" customFormat="1">
      <c r="A7" s="66" t="s">
        <v>214</v>
      </c>
      <c r="B7" s="368" t="s">
        <v>215</v>
      </c>
      <c r="C7" s="369"/>
      <c r="D7" s="370"/>
      <c r="E7" s="16">
        <v>1</v>
      </c>
      <c r="F7" s="16">
        <v>1</v>
      </c>
      <c r="G7" s="16">
        <v>0</v>
      </c>
      <c r="H7" s="16">
        <v>69.09</v>
      </c>
      <c r="I7" s="16">
        <v>19.62</v>
      </c>
      <c r="J7" s="14">
        <f>E7*(F7*H7+G7*I7)</f>
        <v>69.09</v>
      </c>
    </row>
    <row r="8" spans="1:12" s="1" customFormat="1">
      <c r="A8" s="66" t="s">
        <v>27</v>
      </c>
      <c r="B8" s="368" t="s">
        <v>216</v>
      </c>
      <c r="C8" s="369"/>
      <c r="D8" s="370"/>
      <c r="E8" s="16">
        <v>0.05</v>
      </c>
      <c r="F8" s="16">
        <v>1</v>
      </c>
      <c r="G8" s="16">
        <v>0</v>
      </c>
      <c r="H8" s="16">
        <v>123.3</v>
      </c>
      <c r="I8" s="16">
        <v>17.93</v>
      </c>
      <c r="J8" s="14">
        <f>E8*(F8*H8+G8*I8)</f>
        <v>6.165</v>
      </c>
    </row>
    <row r="9" spans="1:12" s="1" customForma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3.2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SUM(J7:J11)</f>
        <v>75.25500000000001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0.5</v>
      </c>
      <c r="I18" s="13">
        <v>22.98</v>
      </c>
      <c r="J18" s="21">
        <f>H18*I18</f>
        <v>11.49</v>
      </c>
      <c r="K18" s="131"/>
      <c r="L18" s="131"/>
    </row>
    <row r="19" spans="1:12">
      <c r="A19" s="15" t="s">
        <v>129</v>
      </c>
      <c r="B19" s="320" t="s">
        <v>130</v>
      </c>
      <c r="C19" s="321"/>
      <c r="D19" s="321"/>
      <c r="E19" s="321"/>
      <c r="F19" s="322"/>
      <c r="G19" s="22"/>
      <c r="H19" s="16">
        <v>4</v>
      </c>
      <c r="I19" s="16">
        <v>11.15</v>
      </c>
      <c r="J19" s="14">
        <f>H19*I19</f>
        <v>44.6</v>
      </c>
      <c r="K19" s="131"/>
      <c r="L19" s="131"/>
    </row>
    <row r="20" spans="1:12">
      <c r="A20" s="15" t="s">
        <v>34</v>
      </c>
      <c r="B20" s="320" t="s">
        <v>35</v>
      </c>
      <c r="C20" s="321"/>
      <c r="D20" s="321"/>
      <c r="E20" s="321"/>
      <c r="F20" s="322"/>
      <c r="G20" s="22"/>
      <c r="H20" s="16">
        <v>8</v>
      </c>
      <c r="I20" s="16">
        <v>7.9</v>
      </c>
      <c r="J20" s="14">
        <f>H20*I20</f>
        <v>63.2</v>
      </c>
      <c r="K20" s="131"/>
      <c r="L20" s="131"/>
    </row>
    <row r="21" spans="1:12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>
      <c r="A22" s="152"/>
      <c r="B22" s="242"/>
      <c r="C22" s="243"/>
      <c r="D22" s="243"/>
      <c r="E22" s="243"/>
      <c r="F22" s="243" t="s">
        <v>36</v>
      </c>
      <c r="G22" s="243"/>
      <c r="H22" s="244"/>
      <c r="I22" s="153"/>
      <c r="J22" s="159">
        <f>SUM(J18:J21)</f>
        <v>119.29</v>
      </c>
      <c r="K22" s="131"/>
      <c r="L22" s="131"/>
    </row>
    <row r="23" spans="1:12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0.2051</v>
      </c>
      <c r="J23" s="159">
        <f>J22*I23</f>
        <v>24.466379000000003</v>
      </c>
      <c r="K23" s="131"/>
      <c r="L23" s="131"/>
    </row>
    <row r="24" spans="1:12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143.75637900000001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219.01137900000003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4.2</v>
      </c>
      <c r="F27" s="175" t="s">
        <v>41</v>
      </c>
      <c r="G27" s="176"/>
      <c r="H27" s="177"/>
      <c r="I27" s="155"/>
      <c r="J27" s="178">
        <f>J26/E27</f>
        <v>52.145566428571435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>
      <c r="A31" s="306" t="s">
        <v>217</v>
      </c>
      <c r="B31" s="320" t="s">
        <v>218</v>
      </c>
      <c r="C31" s="321"/>
      <c r="D31" s="321"/>
      <c r="E31" s="321"/>
      <c r="F31" s="322"/>
      <c r="G31" s="38" t="s">
        <v>71</v>
      </c>
      <c r="H31" s="39">
        <v>4.16</v>
      </c>
      <c r="I31" s="40">
        <v>0.15</v>
      </c>
      <c r="J31" s="248">
        <f>H31*I31</f>
        <v>0.624</v>
      </c>
      <c r="K31" s="1"/>
    </row>
    <row r="32" spans="1:12" s="2" customFormat="1">
      <c r="A32" s="126" t="s">
        <v>219</v>
      </c>
      <c r="B32" s="320" t="s">
        <v>220</v>
      </c>
      <c r="C32" s="321"/>
      <c r="D32" s="321"/>
      <c r="E32" s="321"/>
      <c r="F32" s="322"/>
      <c r="G32" s="38" t="s">
        <v>59</v>
      </c>
      <c r="H32" s="39">
        <v>1.98</v>
      </c>
      <c r="I32" s="39">
        <v>0.6</v>
      </c>
      <c r="J32" s="41">
        <f t="shared" ref="J32:J35" si="0">H32*I32</f>
        <v>1.1879999999999999</v>
      </c>
      <c r="K32" s="1"/>
    </row>
    <row r="33" spans="1:12" s="2" customFormat="1">
      <c r="A33" s="126" t="s">
        <v>221</v>
      </c>
      <c r="B33" s="320" t="s">
        <v>222</v>
      </c>
      <c r="C33" s="321"/>
      <c r="D33" s="321"/>
      <c r="E33" s="321"/>
      <c r="F33" s="322"/>
      <c r="G33" s="38" t="s">
        <v>59</v>
      </c>
      <c r="H33" s="39">
        <v>3</v>
      </c>
      <c r="I33" s="39">
        <v>0.8</v>
      </c>
      <c r="J33" s="41">
        <f t="shared" si="0"/>
        <v>2.4000000000000004</v>
      </c>
      <c r="K33" s="1"/>
    </row>
    <row r="34" spans="1:12">
      <c r="A34" s="126" t="s">
        <v>223</v>
      </c>
      <c r="B34" s="320" t="s">
        <v>224</v>
      </c>
      <c r="C34" s="321"/>
      <c r="D34" s="321"/>
      <c r="E34" s="321"/>
      <c r="F34" s="322"/>
      <c r="G34" s="38" t="s">
        <v>1</v>
      </c>
      <c r="H34" s="39">
        <v>44.6</v>
      </c>
      <c r="I34" s="39">
        <v>1.1499999999999999</v>
      </c>
      <c r="J34" s="41">
        <f t="shared" si="0"/>
        <v>51.29</v>
      </c>
      <c r="K34" s="131"/>
      <c r="L34" s="131"/>
    </row>
    <row r="35" spans="1:12">
      <c r="A35" s="126" t="s">
        <v>225</v>
      </c>
      <c r="B35" s="320" t="s">
        <v>226</v>
      </c>
      <c r="C35" s="321"/>
      <c r="D35" s="321"/>
      <c r="E35" s="321"/>
      <c r="F35" s="322"/>
      <c r="G35" s="38" t="s">
        <v>88</v>
      </c>
      <c r="H35" s="39">
        <v>158.19999999999999</v>
      </c>
      <c r="I35" s="40">
        <v>1</v>
      </c>
      <c r="J35" s="41">
        <f t="shared" si="0"/>
        <v>158.19999999999999</v>
      </c>
      <c r="K35" s="131"/>
      <c r="L35" s="131"/>
    </row>
    <row r="36" spans="1:12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213.702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>
      <c r="A44" s="12" t="s">
        <v>133</v>
      </c>
      <c r="B44" s="330" t="s">
        <v>227</v>
      </c>
      <c r="C44" s="331"/>
      <c r="D44" s="331"/>
      <c r="E44" s="331"/>
      <c r="F44" s="332"/>
      <c r="G44" s="39">
        <v>0.33</v>
      </c>
      <c r="H44" s="39">
        <v>20</v>
      </c>
      <c r="I44" s="40">
        <v>1.7250000000000001</v>
      </c>
      <c r="J44" s="41">
        <f>G44*H44*I44</f>
        <v>11.385000000000002</v>
      </c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11.385000000000002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277.23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56.3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333.53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9">
    <mergeCell ref="B50:F50"/>
    <mergeCell ref="B51:F51"/>
    <mergeCell ref="B52:F52"/>
    <mergeCell ref="B53:E53"/>
    <mergeCell ref="B19:F19"/>
    <mergeCell ref="B44:F44"/>
    <mergeCell ref="B45:F45"/>
    <mergeCell ref="B46:F46"/>
    <mergeCell ref="B47:F47"/>
    <mergeCell ref="B48:F48"/>
    <mergeCell ref="B49:F49"/>
    <mergeCell ref="B34:F34"/>
    <mergeCell ref="B23:E23"/>
    <mergeCell ref="B24:E24"/>
    <mergeCell ref="A42:A43"/>
    <mergeCell ref="B42:F43"/>
    <mergeCell ref="G42:G43"/>
    <mergeCell ref="H42:H43"/>
    <mergeCell ref="I42:I43"/>
    <mergeCell ref="J29:J30"/>
    <mergeCell ref="B31:F31"/>
    <mergeCell ref="B32:F32"/>
    <mergeCell ref="B33:F33"/>
    <mergeCell ref="J42:J43"/>
    <mergeCell ref="B35:F35"/>
    <mergeCell ref="B36:F36"/>
    <mergeCell ref="B37:F37"/>
    <mergeCell ref="B38:F38"/>
    <mergeCell ref="B39:F39"/>
    <mergeCell ref="B40:E40"/>
    <mergeCell ref="A29:A30"/>
    <mergeCell ref="B29:F30"/>
    <mergeCell ref="G29:G30"/>
    <mergeCell ref="H29:H30"/>
    <mergeCell ref="I16:I17"/>
    <mergeCell ref="A16:A17"/>
    <mergeCell ref="I29:I30"/>
    <mergeCell ref="J16:J17"/>
    <mergeCell ref="B18:F18"/>
    <mergeCell ref="B20:F20"/>
    <mergeCell ref="B21:F21"/>
    <mergeCell ref="B13:D13"/>
    <mergeCell ref="B14:E14"/>
    <mergeCell ref="B16:F17"/>
    <mergeCell ref="G16:G17"/>
    <mergeCell ref="H16:H17"/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79"/>
  <sheetViews>
    <sheetView workbookViewId="0">
      <selection sqref="A1:XFD1048576"/>
    </sheetView>
  </sheetViews>
  <sheetFormatPr defaultRowHeight="10.199999999999999"/>
  <cols>
    <col min="1" max="3" width="8.88671875" style="132"/>
    <col min="4" max="4" width="11.77734375" style="132" customWidth="1"/>
    <col min="5" max="5" width="6" style="132" customWidth="1"/>
    <col min="6" max="16384" width="8.88671875" style="132"/>
  </cols>
  <sheetData>
    <row r="1" spans="1:12" ht="13.8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 t="s">
        <v>246</v>
      </c>
      <c r="C3" s="148" t="s">
        <v>14</v>
      </c>
      <c r="D3" s="200" t="s">
        <v>229</v>
      </c>
      <c r="E3" s="199"/>
      <c r="F3" s="199"/>
      <c r="G3" s="199"/>
      <c r="H3" s="199"/>
      <c r="I3" s="148" t="s">
        <v>15</v>
      </c>
      <c r="J3" s="150" t="s">
        <v>1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241" t="s">
        <v>22</v>
      </c>
      <c r="G6" s="241" t="s">
        <v>23</v>
      </c>
      <c r="H6" s="241" t="s">
        <v>22</v>
      </c>
      <c r="I6" s="241" t="s">
        <v>23</v>
      </c>
      <c r="J6" s="411"/>
      <c r="K6" s="131"/>
      <c r="L6" s="131"/>
    </row>
    <row r="7" spans="1:12" s="1" customFormat="1">
      <c r="A7" s="66" t="s">
        <v>214</v>
      </c>
      <c r="B7" s="368" t="s">
        <v>215</v>
      </c>
      <c r="C7" s="369"/>
      <c r="D7" s="370"/>
      <c r="E7" s="16">
        <v>1</v>
      </c>
      <c r="F7" s="16">
        <v>1</v>
      </c>
      <c r="G7" s="16">
        <v>0</v>
      </c>
      <c r="H7" s="16">
        <v>69.09</v>
      </c>
      <c r="I7" s="16">
        <v>19.62</v>
      </c>
      <c r="J7" s="14">
        <f>E7*(F7*H7+G7*I7)</f>
        <v>69.09</v>
      </c>
    </row>
    <row r="8" spans="1:12" s="1" customFormat="1">
      <c r="A8" s="66" t="s">
        <v>27</v>
      </c>
      <c r="B8" s="368" t="s">
        <v>216</v>
      </c>
      <c r="C8" s="369"/>
      <c r="D8" s="370"/>
      <c r="E8" s="16">
        <v>0.05</v>
      </c>
      <c r="F8" s="16">
        <v>1</v>
      </c>
      <c r="G8" s="16">
        <v>0</v>
      </c>
      <c r="H8" s="16">
        <v>123.3</v>
      </c>
      <c r="I8" s="16">
        <v>17.93</v>
      </c>
      <c r="J8" s="14">
        <f>E8*(F8*H8+G8*I8)</f>
        <v>6.165</v>
      </c>
    </row>
    <row r="9" spans="1:12" s="1" customForma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3.2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SUM(J7:J11)</f>
        <v>75.25500000000001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0.5</v>
      </c>
      <c r="I18" s="13">
        <v>22.98</v>
      </c>
      <c r="J18" s="21">
        <f>H18*I18</f>
        <v>11.49</v>
      </c>
      <c r="K18" s="131"/>
      <c r="L18" s="131"/>
    </row>
    <row r="19" spans="1:12">
      <c r="A19" s="15" t="s">
        <v>129</v>
      </c>
      <c r="B19" s="320" t="s">
        <v>130</v>
      </c>
      <c r="C19" s="321"/>
      <c r="D19" s="321"/>
      <c r="E19" s="321"/>
      <c r="F19" s="322"/>
      <c r="G19" s="22"/>
      <c r="H19" s="16">
        <v>4</v>
      </c>
      <c r="I19" s="16">
        <v>11.15</v>
      </c>
      <c r="J19" s="14">
        <f>H19*I19</f>
        <v>44.6</v>
      </c>
      <c r="K19" s="131"/>
      <c r="L19" s="131"/>
    </row>
    <row r="20" spans="1:12">
      <c r="A20" s="15" t="s">
        <v>34</v>
      </c>
      <c r="B20" s="320" t="s">
        <v>35</v>
      </c>
      <c r="C20" s="321"/>
      <c r="D20" s="321"/>
      <c r="E20" s="321"/>
      <c r="F20" s="322"/>
      <c r="G20" s="22"/>
      <c r="H20" s="16">
        <v>8</v>
      </c>
      <c r="I20" s="16">
        <v>7.9</v>
      </c>
      <c r="J20" s="14">
        <f>H20*I20</f>
        <v>63.2</v>
      </c>
      <c r="K20" s="131"/>
      <c r="L20" s="131"/>
    </row>
    <row r="21" spans="1:12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>
      <c r="A22" s="152"/>
      <c r="B22" s="242"/>
      <c r="C22" s="243"/>
      <c r="D22" s="243"/>
      <c r="E22" s="243"/>
      <c r="F22" s="243" t="s">
        <v>36</v>
      </c>
      <c r="G22" s="243"/>
      <c r="H22" s="244"/>
      <c r="I22" s="153"/>
      <c r="J22" s="159">
        <f>SUM(J18:J21)</f>
        <v>119.29</v>
      </c>
      <c r="K22" s="131"/>
      <c r="L22" s="131"/>
    </row>
    <row r="23" spans="1:12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0.2051</v>
      </c>
      <c r="J23" s="159">
        <f>J22*I23</f>
        <v>24.466379000000003</v>
      </c>
      <c r="K23" s="131"/>
      <c r="L23" s="131"/>
    </row>
    <row r="24" spans="1:12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143.75637900000001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219.01137900000003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4.5</v>
      </c>
      <c r="F27" s="175" t="s">
        <v>41</v>
      </c>
      <c r="G27" s="176"/>
      <c r="H27" s="177"/>
      <c r="I27" s="155"/>
      <c r="J27" s="178">
        <f>J26/E27</f>
        <v>48.669195333333342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>
      <c r="A31" s="306" t="s">
        <v>217</v>
      </c>
      <c r="B31" s="320" t="s">
        <v>218</v>
      </c>
      <c r="C31" s="321"/>
      <c r="D31" s="321"/>
      <c r="E31" s="321"/>
      <c r="F31" s="322"/>
      <c r="G31" s="38" t="s">
        <v>71</v>
      </c>
      <c r="H31" s="39">
        <v>4.16</v>
      </c>
      <c r="I31" s="40">
        <v>0.15</v>
      </c>
      <c r="J31" s="248">
        <f>H31*I31</f>
        <v>0.624</v>
      </c>
      <c r="K31" s="1"/>
    </row>
    <row r="32" spans="1:12" s="2" customFormat="1">
      <c r="A32" s="126" t="s">
        <v>219</v>
      </c>
      <c r="B32" s="320" t="s">
        <v>220</v>
      </c>
      <c r="C32" s="321"/>
      <c r="D32" s="321"/>
      <c r="E32" s="321"/>
      <c r="F32" s="322"/>
      <c r="G32" s="38" t="s">
        <v>59</v>
      </c>
      <c r="H32" s="39">
        <v>1.98</v>
      </c>
      <c r="I32" s="39">
        <v>0.6</v>
      </c>
      <c r="J32" s="41">
        <f t="shared" ref="J32:J35" si="0">H32*I32</f>
        <v>1.1879999999999999</v>
      </c>
      <c r="K32" s="1"/>
    </row>
    <row r="33" spans="1:12" s="2" customFormat="1">
      <c r="A33" s="126" t="s">
        <v>221</v>
      </c>
      <c r="B33" s="320" t="s">
        <v>222</v>
      </c>
      <c r="C33" s="321"/>
      <c r="D33" s="321"/>
      <c r="E33" s="321"/>
      <c r="F33" s="322"/>
      <c r="G33" s="38" t="s">
        <v>59</v>
      </c>
      <c r="H33" s="39">
        <v>3</v>
      </c>
      <c r="I33" s="39">
        <v>0.8</v>
      </c>
      <c r="J33" s="41">
        <f t="shared" si="0"/>
        <v>2.4000000000000004</v>
      </c>
      <c r="K33" s="1"/>
    </row>
    <row r="34" spans="1:12">
      <c r="A34" s="126" t="s">
        <v>223</v>
      </c>
      <c r="B34" s="320" t="s">
        <v>224</v>
      </c>
      <c r="C34" s="321"/>
      <c r="D34" s="321"/>
      <c r="E34" s="321"/>
      <c r="F34" s="322"/>
      <c r="G34" s="38" t="s">
        <v>1</v>
      </c>
      <c r="H34" s="39">
        <v>44.6</v>
      </c>
      <c r="I34" s="39">
        <v>1.1499999999999999</v>
      </c>
      <c r="J34" s="41">
        <f t="shared" si="0"/>
        <v>51.29</v>
      </c>
      <c r="K34" s="131"/>
      <c r="L34" s="131"/>
    </row>
    <row r="35" spans="1:12">
      <c r="A35" s="126" t="s">
        <v>225</v>
      </c>
      <c r="B35" s="320" t="s">
        <v>226</v>
      </c>
      <c r="C35" s="321"/>
      <c r="D35" s="321"/>
      <c r="E35" s="321"/>
      <c r="F35" s="322"/>
      <c r="G35" s="38" t="s">
        <v>88</v>
      </c>
      <c r="H35" s="39">
        <v>249.34</v>
      </c>
      <c r="I35" s="40">
        <v>0.5</v>
      </c>
      <c r="J35" s="41">
        <f t="shared" si="0"/>
        <v>124.67</v>
      </c>
      <c r="K35" s="131"/>
      <c r="L35" s="131"/>
    </row>
    <row r="36" spans="1:12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180.172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>
      <c r="A44" s="12" t="s">
        <v>133</v>
      </c>
      <c r="B44" s="330" t="s">
        <v>227</v>
      </c>
      <c r="C44" s="331"/>
      <c r="D44" s="331"/>
      <c r="E44" s="331"/>
      <c r="F44" s="332"/>
      <c r="G44" s="39">
        <v>0.33</v>
      </c>
      <c r="H44" s="39">
        <v>20</v>
      </c>
      <c r="I44" s="40">
        <v>1.7250000000000001</v>
      </c>
      <c r="J44" s="41">
        <f>G44*H44*I44</f>
        <v>11.385000000000002</v>
      </c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11.385000000000002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240.22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48.78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289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9"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  <mergeCell ref="A42:A43"/>
    <mergeCell ref="B42:F43"/>
    <mergeCell ref="G42:G43"/>
    <mergeCell ref="H42:H43"/>
    <mergeCell ref="I42:I43"/>
    <mergeCell ref="J42:J43"/>
    <mergeCell ref="B35:F35"/>
    <mergeCell ref="B36:F36"/>
    <mergeCell ref="B37:F37"/>
    <mergeCell ref="B38:F38"/>
    <mergeCell ref="B39:F39"/>
    <mergeCell ref="B40:E40"/>
    <mergeCell ref="I29:I30"/>
    <mergeCell ref="J29:J30"/>
    <mergeCell ref="B31:F31"/>
    <mergeCell ref="B32:F32"/>
    <mergeCell ref="B33:F33"/>
    <mergeCell ref="G29:G30"/>
    <mergeCell ref="H29:H30"/>
    <mergeCell ref="B34:F34"/>
    <mergeCell ref="B23:E23"/>
    <mergeCell ref="B24:E24"/>
    <mergeCell ref="A29:A30"/>
    <mergeCell ref="B29:F30"/>
    <mergeCell ref="I16:I17"/>
    <mergeCell ref="J16:J17"/>
    <mergeCell ref="B18:F18"/>
    <mergeCell ref="B19:F19"/>
    <mergeCell ref="B20:F20"/>
    <mergeCell ref="G16:G17"/>
    <mergeCell ref="H16:H17"/>
    <mergeCell ref="B21:F21"/>
    <mergeCell ref="B13:D13"/>
    <mergeCell ref="B14:E14"/>
    <mergeCell ref="A16:A17"/>
    <mergeCell ref="B16:F17"/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L79"/>
  <sheetViews>
    <sheetView topLeftCell="A13" workbookViewId="0">
      <selection activeCell="J7" sqref="J7"/>
    </sheetView>
  </sheetViews>
  <sheetFormatPr defaultRowHeight="10.199999999999999"/>
  <cols>
    <col min="1" max="3" width="8.88671875" style="132"/>
    <col min="4" max="4" width="11.77734375" style="132" customWidth="1"/>
    <col min="5" max="5" width="6" style="132" customWidth="1"/>
    <col min="6" max="16384" width="8.88671875" style="132"/>
  </cols>
  <sheetData>
    <row r="1" spans="1:12" ht="13.8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>
        <v>84300</v>
      </c>
      <c r="C3" s="148" t="s">
        <v>14</v>
      </c>
      <c r="D3" s="200" t="s">
        <v>230</v>
      </c>
      <c r="E3" s="199"/>
      <c r="F3" s="199"/>
      <c r="G3" s="199"/>
      <c r="H3" s="199"/>
      <c r="I3" s="148" t="s">
        <v>15</v>
      </c>
      <c r="J3" s="150" t="s">
        <v>110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241" t="s">
        <v>22</v>
      </c>
      <c r="G6" s="241" t="s">
        <v>23</v>
      </c>
      <c r="H6" s="241" t="s">
        <v>22</v>
      </c>
      <c r="I6" s="241" t="s">
        <v>23</v>
      </c>
      <c r="J6" s="411"/>
      <c r="K6" s="131"/>
      <c r="L6" s="131"/>
    </row>
    <row r="7" spans="1:12" s="1" customForma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3.2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SUM(J7:J11)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>
      <c r="A18" s="245">
        <v>21006</v>
      </c>
      <c r="B18" s="330" t="s">
        <v>232</v>
      </c>
      <c r="C18" s="331"/>
      <c r="D18" s="331"/>
      <c r="E18" s="331"/>
      <c r="F18" s="332"/>
      <c r="G18" s="20"/>
      <c r="H18" s="13">
        <v>0.05</v>
      </c>
      <c r="I18" s="13">
        <v>35.92</v>
      </c>
      <c r="J18" s="21">
        <f>H18*I18</f>
        <v>1.7960000000000003</v>
      </c>
      <c r="K18" s="131"/>
      <c r="L18" s="131"/>
    </row>
    <row r="19" spans="1:12">
      <c r="A19" s="126">
        <v>20026</v>
      </c>
      <c r="B19" s="320" t="s">
        <v>130</v>
      </c>
      <c r="C19" s="321"/>
      <c r="D19" s="321"/>
      <c r="E19" s="321"/>
      <c r="F19" s="322"/>
      <c r="G19" s="22"/>
      <c r="H19" s="16">
        <v>1.6</v>
      </c>
      <c r="I19" s="16">
        <v>17.059999999999999</v>
      </c>
      <c r="J19" s="14">
        <f>H19*I19</f>
        <v>27.295999999999999</v>
      </c>
      <c r="K19" s="131"/>
      <c r="L19" s="131"/>
    </row>
    <row r="20" spans="1:12">
      <c r="A20" s="126">
        <v>20013</v>
      </c>
      <c r="B20" s="320" t="s">
        <v>35</v>
      </c>
      <c r="C20" s="321"/>
      <c r="D20" s="321"/>
      <c r="E20" s="321"/>
      <c r="F20" s="322"/>
      <c r="G20" s="22"/>
      <c r="H20" s="16">
        <v>5.7</v>
      </c>
      <c r="I20" s="16">
        <v>13.17</v>
      </c>
      <c r="J20" s="14">
        <f>H20*I20</f>
        <v>75.069000000000003</v>
      </c>
      <c r="K20" s="131"/>
      <c r="L20" s="131"/>
    </row>
    <row r="21" spans="1:12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>
      <c r="A22" s="152"/>
      <c r="B22" s="242"/>
      <c r="C22" s="243"/>
      <c r="D22" s="243"/>
      <c r="E22" s="243"/>
      <c r="F22" s="243" t="s">
        <v>36</v>
      </c>
      <c r="G22" s="243"/>
      <c r="H22" s="244"/>
      <c r="I22" s="153"/>
      <c r="J22" s="159">
        <f>SUM(J18:J21)</f>
        <v>104.161</v>
      </c>
      <c r="K22" s="131"/>
      <c r="L22" s="131"/>
    </row>
    <row r="23" spans="1:12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0.4</v>
      </c>
      <c r="J23" s="159">
        <f>J22*I23</f>
        <v>41.664400000000001</v>
      </c>
      <c r="K23" s="131"/>
      <c r="L23" s="131"/>
    </row>
    <row r="24" spans="1:12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145.8254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145.8254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145.8254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>
      <c r="A31" s="179"/>
      <c r="B31" s="320"/>
      <c r="C31" s="321"/>
      <c r="D31" s="321"/>
      <c r="E31" s="321"/>
      <c r="F31" s="322"/>
      <c r="G31" s="38"/>
      <c r="H31" s="39"/>
      <c r="I31" s="40"/>
      <c r="J31" s="248"/>
      <c r="K31" s="1"/>
    </row>
    <row r="32" spans="1:12" s="2" customFormat="1">
      <c r="A32" s="236"/>
      <c r="B32" s="320"/>
      <c r="C32" s="321"/>
      <c r="D32" s="321"/>
      <c r="E32" s="321"/>
      <c r="F32" s="322"/>
      <c r="G32" s="38"/>
      <c r="H32" s="39"/>
      <c r="I32" s="39"/>
      <c r="J32" s="41"/>
      <c r="K32" s="1"/>
    </row>
    <row r="33" spans="1:12" s="2" customFormat="1">
      <c r="A33" s="236"/>
      <c r="B33" s="320"/>
      <c r="C33" s="321"/>
      <c r="D33" s="321"/>
      <c r="E33" s="321"/>
      <c r="F33" s="322"/>
      <c r="G33" s="38"/>
      <c r="H33" s="39"/>
      <c r="I33" s="39"/>
      <c r="J33" s="41"/>
      <c r="K33" s="1"/>
    </row>
    <row r="34" spans="1:12">
      <c r="A34" s="236"/>
      <c r="B34" s="320"/>
      <c r="C34" s="321"/>
      <c r="D34" s="321"/>
      <c r="E34" s="321"/>
      <c r="F34" s="322"/>
      <c r="G34" s="38"/>
      <c r="H34" s="39"/>
      <c r="I34" s="39"/>
      <c r="J34" s="41"/>
      <c r="K34" s="131"/>
      <c r="L34" s="131"/>
    </row>
    <row r="35" spans="1:12">
      <c r="A35" s="236"/>
      <c r="B35" s="320"/>
      <c r="C35" s="321"/>
      <c r="D35" s="321"/>
      <c r="E35" s="321"/>
      <c r="F35" s="322"/>
      <c r="G35" s="38"/>
      <c r="H35" s="39"/>
      <c r="I35" s="40"/>
      <c r="J35" s="41"/>
      <c r="K35" s="131"/>
      <c r="L35" s="131"/>
    </row>
    <row r="36" spans="1:12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0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145.82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29.61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175.43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231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9"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  <mergeCell ref="A42:A43"/>
    <mergeCell ref="B42:F43"/>
    <mergeCell ref="G42:G43"/>
    <mergeCell ref="H42:H43"/>
    <mergeCell ref="I42:I43"/>
    <mergeCell ref="J42:J43"/>
    <mergeCell ref="B35:F35"/>
    <mergeCell ref="B36:F36"/>
    <mergeCell ref="B37:F37"/>
    <mergeCell ref="B38:F38"/>
    <mergeCell ref="B39:F39"/>
    <mergeCell ref="B40:E40"/>
    <mergeCell ref="I29:I30"/>
    <mergeCell ref="J29:J30"/>
    <mergeCell ref="B31:F31"/>
    <mergeCell ref="B32:F32"/>
    <mergeCell ref="B33:F33"/>
    <mergeCell ref="G29:G30"/>
    <mergeCell ref="H29:H30"/>
    <mergeCell ref="B34:F34"/>
    <mergeCell ref="B23:E23"/>
    <mergeCell ref="B24:E24"/>
    <mergeCell ref="A29:A30"/>
    <mergeCell ref="B29:F30"/>
    <mergeCell ref="I16:I17"/>
    <mergeCell ref="J16:J17"/>
    <mergeCell ref="B18:F18"/>
    <mergeCell ref="B19:F19"/>
    <mergeCell ref="B20:F20"/>
    <mergeCell ref="G16:G17"/>
    <mergeCell ref="H16:H17"/>
    <mergeCell ref="B21:F21"/>
    <mergeCell ref="B13:D13"/>
    <mergeCell ref="B14:E14"/>
    <mergeCell ref="A16:A17"/>
    <mergeCell ref="B16:F17"/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79"/>
  <sheetViews>
    <sheetView topLeftCell="A19" workbookViewId="0">
      <selection activeCell="J34" sqref="J34"/>
    </sheetView>
  </sheetViews>
  <sheetFormatPr defaultRowHeight="10.199999999999999"/>
  <cols>
    <col min="1" max="3" width="8.88671875" style="132"/>
    <col min="4" max="4" width="11.77734375" style="132" customWidth="1"/>
    <col min="5" max="5" width="6" style="132" customWidth="1"/>
    <col min="6" max="16384" width="8.88671875" style="132"/>
  </cols>
  <sheetData>
    <row r="1" spans="1:12" ht="13.8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 t="s">
        <v>249</v>
      </c>
      <c r="C3" s="148" t="s">
        <v>14</v>
      </c>
      <c r="D3" s="200" t="s">
        <v>250</v>
      </c>
      <c r="E3" s="199"/>
      <c r="F3" s="199"/>
      <c r="G3" s="199"/>
      <c r="H3" s="199"/>
      <c r="I3" s="148" t="s">
        <v>15</v>
      </c>
      <c r="J3" s="150" t="s">
        <v>110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311" t="s">
        <v>22</v>
      </c>
      <c r="G6" s="311" t="s">
        <v>23</v>
      </c>
      <c r="H6" s="311" t="s">
        <v>22</v>
      </c>
      <c r="I6" s="311" t="s">
        <v>23</v>
      </c>
      <c r="J6" s="411"/>
      <c r="K6" s="131"/>
      <c r="L6" s="131"/>
    </row>
    <row r="7" spans="1:12" s="1" customForma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3.2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SUM(J7:J11)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>
      <c r="A18" s="15" t="s">
        <v>129</v>
      </c>
      <c r="B18" s="320" t="s">
        <v>130</v>
      </c>
      <c r="C18" s="321"/>
      <c r="D18" s="321"/>
      <c r="E18" s="321"/>
      <c r="F18" s="322"/>
      <c r="G18" s="22"/>
      <c r="H18" s="16">
        <v>1</v>
      </c>
      <c r="I18" s="16">
        <v>11.15</v>
      </c>
      <c r="J18" s="14">
        <f>H18*I18</f>
        <v>11.15</v>
      </c>
      <c r="K18" s="131"/>
      <c r="L18" s="131"/>
    </row>
    <row r="19" spans="1:12">
      <c r="A19" s="15"/>
      <c r="B19" s="320"/>
      <c r="C19" s="321"/>
      <c r="D19" s="321"/>
      <c r="E19" s="321"/>
      <c r="F19" s="322"/>
      <c r="G19" s="22"/>
      <c r="H19" s="16"/>
      <c r="I19" s="16"/>
      <c r="J19" s="14"/>
      <c r="K19" s="131"/>
      <c r="L19" s="131"/>
    </row>
    <row r="20" spans="1:12">
      <c r="A20" s="15"/>
      <c r="B20" s="320"/>
      <c r="C20" s="321"/>
      <c r="D20" s="321"/>
      <c r="E20" s="321"/>
      <c r="F20" s="322"/>
      <c r="G20" s="22"/>
      <c r="H20" s="16"/>
      <c r="I20" s="16"/>
      <c r="J20" s="14"/>
      <c r="K20" s="131"/>
      <c r="L20" s="131"/>
    </row>
    <row r="21" spans="1:12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>
      <c r="A22" s="152"/>
      <c r="B22" s="308"/>
      <c r="C22" s="309"/>
      <c r="D22" s="309"/>
      <c r="E22" s="309"/>
      <c r="F22" s="309" t="s">
        <v>36</v>
      </c>
      <c r="G22" s="309"/>
      <c r="H22" s="310"/>
      <c r="I22" s="153"/>
      <c r="J22" s="159">
        <f>SUM(J18:J21)</f>
        <v>11.15</v>
      </c>
      <c r="K22" s="131"/>
      <c r="L22" s="131"/>
    </row>
    <row r="23" spans="1:12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0.2051</v>
      </c>
      <c r="J23" s="159">
        <f>J22*I23</f>
        <v>2.2868650000000001</v>
      </c>
      <c r="K23" s="131"/>
      <c r="L23" s="131"/>
    </row>
    <row r="24" spans="1:12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13.436865000000001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13.436865000000001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2.5</v>
      </c>
      <c r="F27" s="175" t="s">
        <v>41</v>
      </c>
      <c r="G27" s="176"/>
      <c r="H27" s="177"/>
      <c r="I27" s="155"/>
      <c r="J27" s="178">
        <f>J26/E27</f>
        <v>5.374746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>
      <c r="A31" s="306" t="s">
        <v>84</v>
      </c>
      <c r="B31" s="320" t="s">
        <v>218</v>
      </c>
      <c r="C31" s="321"/>
      <c r="D31" s="321"/>
      <c r="E31" s="321"/>
      <c r="F31" s="322"/>
      <c r="G31" s="38" t="s">
        <v>71</v>
      </c>
      <c r="H31" s="39">
        <v>0.34</v>
      </c>
      <c r="I31" s="40">
        <v>1</v>
      </c>
      <c r="J31" s="248">
        <f>H31*I31</f>
        <v>0.34</v>
      </c>
      <c r="K31" s="1"/>
    </row>
    <row r="32" spans="1:12" s="2" customFormat="1">
      <c r="A32" s="126"/>
      <c r="B32" s="320"/>
      <c r="C32" s="321"/>
      <c r="D32" s="321"/>
      <c r="E32" s="321"/>
      <c r="F32" s="322"/>
      <c r="G32" s="38"/>
      <c r="H32" s="39"/>
      <c r="I32" s="39"/>
      <c r="J32" s="41"/>
      <c r="K32" s="1"/>
    </row>
    <row r="33" spans="1:12" s="2" customFormat="1">
      <c r="A33" s="126"/>
      <c r="B33" s="320"/>
      <c r="C33" s="321"/>
      <c r="D33" s="321"/>
      <c r="E33" s="321"/>
      <c r="F33" s="322"/>
      <c r="G33" s="38"/>
      <c r="H33" s="39"/>
      <c r="I33" s="39"/>
      <c r="J33" s="41"/>
      <c r="K33" s="1"/>
    </row>
    <row r="34" spans="1:12">
      <c r="A34" s="126"/>
      <c r="B34" s="320"/>
      <c r="C34" s="321"/>
      <c r="D34" s="321"/>
      <c r="E34" s="321"/>
      <c r="F34" s="322"/>
      <c r="G34" s="38"/>
      <c r="H34" s="39"/>
      <c r="I34" s="39"/>
      <c r="J34" s="41"/>
      <c r="K34" s="131"/>
      <c r="L34" s="131"/>
    </row>
    <row r="35" spans="1:12">
      <c r="A35" s="126"/>
      <c r="B35" s="320"/>
      <c r="C35" s="321"/>
      <c r="D35" s="321"/>
      <c r="E35" s="321"/>
      <c r="F35" s="322"/>
      <c r="G35" s="38"/>
      <c r="H35" s="39"/>
      <c r="I35" s="40"/>
      <c r="J35" s="41"/>
      <c r="K35" s="131"/>
      <c r="L35" s="131"/>
    </row>
    <row r="36" spans="1:12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0.34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5.71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1.1499999999999999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6.86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9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34:F34"/>
    <mergeCell ref="B23:E23"/>
    <mergeCell ref="B24:E24"/>
    <mergeCell ref="A29:A30"/>
    <mergeCell ref="B29:F30"/>
    <mergeCell ref="I29:I30"/>
    <mergeCell ref="J29:J30"/>
    <mergeCell ref="B31:F31"/>
    <mergeCell ref="B32:F32"/>
    <mergeCell ref="B33:F33"/>
    <mergeCell ref="G29:G30"/>
    <mergeCell ref="H29:H30"/>
    <mergeCell ref="J42:J43"/>
    <mergeCell ref="B35:F35"/>
    <mergeCell ref="B36:F36"/>
    <mergeCell ref="B37:F37"/>
    <mergeCell ref="B38:F38"/>
    <mergeCell ref="B39:F39"/>
    <mergeCell ref="B40:E40"/>
    <mergeCell ref="A42:A43"/>
    <mergeCell ref="B42:F43"/>
    <mergeCell ref="G42:G43"/>
    <mergeCell ref="H42:H43"/>
    <mergeCell ref="I42:I43"/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79"/>
  <sheetViews>
    <sheetView workbookViewId="0">
      <selection activeCell="K43" sqref="K43"/>
    </sheetView>
  </sheetViews>
  <sheetFormatPr defaultColWidth="8.88671875" defaultRowHeight="10.199999999999999"/>
  <cols>
    <col min="1" max="2" width="10.33203125" style="132" customWidth="1"/>
    <col min="3" max="3" width="8.88671875" style="132"/>
    <col min="4" max="4" width="12.33203125" style="132" customWidth="1"/>
    <col min="5" max="16384" width="8.88671875" style="132"/>
  </cols>
  <sheetData>
    <row r="1" spans="1:12" ht="19.95" customHeight="1">
      <c r="A1" s="405" t="s">
        <v>12</v>
      </c>
      <c r="B1" s="432"/>
      <c r="C1" s="432"/>
      <c r="D1" s="432"/>
      <c r="E1" s="432"/>
      <c r="F1" s="432"/>
      <c r="G1" s="432"/>
      <c r="H1" s="432"/>
      <c r="I1" s="432"/>
      <c r="J1" s="433"/>
      <c r="K1" s="131"/>
      <c r="L1" s="131"/>
    </row>
    <row r="2" spans="1:12" ht="14.4">
      <c r="A2" s="143"/>
      <c r="B2" s="144"/>
      <c r="C2" s="144"/>
      <c r="D2" s="197"/>
      <c r="E2" s="198"/>
      <c r="F2" s="198"/>
      <c r="G2" s="198"/>
      <c r="H2" s="198"/>
      <c r="I2" s="144"/>
      <c r="J2" s="145"/>
      <c r="K2" s="131"/>
      <c r="L2" s="131"/>
    </row>
    <row r="3" spans="1:12" ht="14.4">
      <c r="A3" s="146" t="s">
        <v>13</v>
      </c>
      <c r="B3" s="147" t="s">
        <v>58</v>
      </c>
      <c r="C3" s="148" t="s">
        <v>14</v>
      </c>
      <c r="D3" s="200" t="s">
        <v>162</v>
      </c>
      <c r="E3" s="199"/>
      <c r="F3" s="199"/>
      <c r="G3" s="199"/>
      <c r="H3" s="199"/>
      <c r="I3" s="148" t="s">
        <v>15</v>
      </c>
      <c r="J3" s="150" t="s">
        <v>1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11.25" customHeight="1">
      <c r="A5" s="386" t="s">
        <v>16</v>
      </c>
      <c r="B5" s="434" t="s">
        <v>17</v>
      </c>
      <c r="C5" s="435"/>
      <c r="D5" s="436"/>
      <c r="E5" s="386" t="s">
        <v>18</v>
      </c>
      <c r="F5" s="409" t="s">
        <v>19</v>
      </c>
      <c r="G5" s="410"/>
      <c r="H5" s="409" t="s">
        <v>20</v>
      </c>
      <c r="I5" s="410"/>
      <c r="J5" s="384" t="s">
        <v>21</v>
      </c>
      <c r="K5" s="131"/>
      <c r="L5" s="131"/>
    </row>
    <row r="6" spans="1:12">
      <c r="A6" s="387"/>
      <c r="B6" s="437"/>
      <c r="C6" s="438"/>
      <c r="D6" s="439"/>
      <c r="E6" s="387"/>
      <c r="F6" s="229" t="s">
        <v>22</v>
      </c>
      <c r="G6" s="229" t="s">
        <v>23</v>
      </c>
      <c r="H6" s="229" t="s">
        <v>22</v>
      </c>
      <c r="I6" s="229" t="s">
        <v>23</v>
      </c>
      <c r="J6" s="385"/>
      <c r="K6" s="131"/>
      <c r="L6" s="131"/>
    </row>
    <row r="7" spans="1:12" s="1" customFormat="1" ht="10.199999999999999" customHeight="1">
      <c r="A7" s="66"/>
      <c r="B7" s="440" t="s">
        <v>152</v>
      </c>
      <c r="C7" s="441"/>
      <c r="D7" s="442"/>
      <c r="E7" s="16">
        <v>1</v>
      </c>
      <c r="F7" s="16">
        <v>1</v>
      </c>
      <c r="G7" s="16">
        <v>0</v>
      </c>
      <c r="H7" s="16">
        <v>129.85</v>
      </c>
      <c r="I7" s="16">
        <v>43.94</v>
      </c>
      <c r="J7" s="14">
        <f>E7*F7*H7+E7*G7*I7</f>
        <v>129.85</v>
      </c>
    </row>
    <row r="8" spans="1:12" s="1" customFormat="1" ht="10.199999999999999" customHeight="1">
      <c r="A8" s="66"/>
      <c r="B8" s="368" t="s">
        <v>154</v>
      </c>
      <c r="C8" s="369"/>
      <c r="D8" s="370"/>
      <c r="E8" s="16">
        <v>1</v>
      </c>
      <c r="F8" s="16">
        <v>0.6</v>
      </c>
      <c r="G8" s="16">
        <v>0.4</v>
      </c>
      <c r="H8" s="16">
        <v>91.96</v>
      </c>
      <c r="I8" s="16">
        <v>32.82</v>
      </c>
      <c r="J8" s="14">
        <f t="shared" ref="J8:J11" si="0">E8*F8*H8+E8*G8*I8</f>
        <v>68.304000000000002</v>
      </c>
    </row>
    <row r="9" spans="1:12" s="1" customFormat="1" ht="10.199999999999999" customHeight="1">
      <c r="A9" s="66"/>
      <c r="B9" s="368" t="s">
        <v>153</v>
      </c>
      <c r="C9" s="369"/>
      <c r="D9" s="370"/>
      <c r="E9" s="16">
        <v>1</v>
      </c>
      <c r="F9" s="16">
        <v>0.4</v>
      </c>
      <c r="G9" s="16">
        <v>0.6</v>
      </c>
      <c r="H9" s="16">
        <v>88.13</v>
      </c>
      <c r="I9" s="16">
        <v>33.86</v>
      </c>
      <c r="J9" s="14">
        <f t="shared" si="0"/>
        <v>55.567999999999998</v>
      </c>
    </row>
    <row r="10" spans="1:12" s="2" customFormat="1" ht="10.199999999999999" customHeight="1">
      <c r="A10" s="66"/>
      <c r="B10" s="368" t="s">
        <v>155</v>
      </c>
      <c r="C10" s="369"/>
      <c r="D10" s="370"/>
      <c r="E10" s="16">
        <v>1</v>
      </c>
      <c r="F10" s="16">
        <v>0.4</v>
      </c>
      <c r="G10" s="16">
        <v>0.6</v>
      </c>
      <c r="H10" s="16">
        <v>61.12</v>
      </c>
      <c r="I10" s="16">
        <v>18.760000000000002</v>
      </c>
      <c r="J10" s="14">
        <f t="shared" si="0"/>
        <v>35.704000000000001</v>
      </c>
      <c r="K10" s="1"/>
    </row>
    <row r="11" spans="1:12" s="2" customFormat="1" ht="10.199999999999999" customHeight="1">
      <c r="A11" s="66"/>
      <c r="B11" s="368" t="s">
        <v>156</v>
      </c>
      <c r="C11" s="369"/>
      <c r="D11" s="370"/>
      <c r="E11" s="16">
        <v>1</v>
      </c>
      <c r="F11" s="16">
        <v>0.6</v>
      </c>
      <c r="G11" s="16">
        <v>0.4</v>
      </c>
      <c r="H11" s="16">
        <v>42.28</v>
      </c>
      <c r="I11" s="16">
        <v>17.190000000000001</v>
      </c>
      <c r="J11" s="14">
        <f t="shared" si="0"/>
        <v>32.244</v>
      </c>
      <c r="K11" s="1"/>
    </row>
    <row r="12" spans="1:12" s="1" customFormat="1" ht="12" customHeigh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 ht="12" customHeight="1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2" customHeight="1">
      <c r="A14" s="154"/>
      <c r="B14" s="388"/>
      <c r="C14" s="389"/>
      <c r="D14" s="389"/>
      <c r="E14" s="390"/>
      <c r="F14" s="155" t="s">
        <v>28</v>
      </c>
      <c r="G14" s="155"/>
      <c r="H14" s="155"/>
      <c r="I14" s="155"/>
      <c r="J14" s="25">
        <f>SUM(J7:J11)</f>
        <v>321.66999999999996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 ht="11.25" customHeight="1">
      <c r="A16" s="399" t="s">
        <v>16</v>
      </c>
      <c r="B16" s="446" t="s">
        <v>29</v>
      </c>
      <c r="C16" s="447"/>
      <c r="D16" s="447"/>
      <c r="E16" s="447"/>
      <c r="F16" s="448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49"/>
      <c r="C17" s="450"/>
      <c r="D17" s="450"/>
      <c r="E17" s="450"/>
      <c r="F17" s="451"/>
      <c r="G17" s="400"/>
      <c r="H17" s="400"/>
      <c r="I17" s="392"/>
      <c r="J17" s="392"/>
      <c r="K17" s="131"/>
      <c r="L17" s="131"/>
    </row>
    <row r="18" spans="1:12" ht="10.199999999999999" customHeight="1">
      <c r="A18" s="12"/>
      <c r="B18" s="330" t="s">
        <v>35</v>
      </c>
      <c r="C18" s="331"/>
      <c r="D18" s="331"/>
      <c r="E18" s="331"/>
      <c r="F18" s="332"/>
      <c r="G18" s="20"/>
      <c r="H18" s="13">
        <v>10</v>
      </c>
      <c r="I18" s="13">
        <v>9.48</v>
      </c>
      <c r="J18" s="21">
        <f>H18*I18</f>
        <v>94.800000000000011</v>
      </c>
      <c r="K18" s="131"/>
      <c r="L18" s="131"/>
    </row>
    <row r="19" spans="1:12" ht="10.199999999999999" customHeight="1">
      <c r="A19" s="15"/>
      <c r="B19" s="320"/>
      <c r="C19" s="321"/>
      <c r="D19" s="321"/>
      <c r="E19" s="321"/>
      <c r="F19" s="322"/>
      <c r="G19" s="22"/>
      <c r="H19" s="16"/>
      <c r="I19" s="16"/>
      <c r="J19" s="14"/>
      <c r="K19" s="131"/>
      <c r="L19" s="131"/>
    </row>
    <row r="20" spans="1:12" ht="10.199999999999999" customHeight="1">
      <c r="A20" s="163"/>
      <c r="B20" s="401"/>
      <c r="C20" s="402"/>
      <c r="D20" s="402"/>
      <c r="E20" s="402"/>
      <c r="F20" s="403"/>
      <c r="G20" s="164"/>
      <c r="H20" s="164"/>
      <c r="I20" s="164"/>
      <c r="J20" s="159"/>
      <c r="K20" s="131"/>
      <c r="L20" s="131"/>
    </row>
    <row r="21" spans="1:12" ht="10.199999999999999" customHeight="1">
      <c r="A21" s="163"/>
      <c r="B21" s="401"/>
      <c r="C21" s="402"/>
      <c r="D21" s="402"/>
      <c r="E21" s="402"/>
      <c r="F21" s="403"/>
      <c r="G21" s="164"/>
      <c r="H21" s="164"/>
      <c r="I21" s="164"/>
      <c r="J21" s="159"/>
      <c r="K21" s="131"/>
      <c r="L21" s="131"/>
    </row>
    <row r="22" spans="1:12" ht="12" customHeight="1">
      <c r="A22" s="152"/>
      <c r="B22" s="226"/>
      <c r="C22" s="227"/>
      <c r="D22" s="227"/>
      <c r="E22" s="227"/>
      <c r="F22" s="227" t="s">
        <v>36</v>
      </c>
      <c r="G22" s="227"/>
      <c r="H22" s="228"/>
      <c r="I22" s="153"/>
      <c r="J22" s="159">
        <f>SUM(J18:J20)</f>
        <v>94.800000000000011</v>
      </c>
      <c r="K22" s="131"/>
      <c r="L22" s="131"/>
    </row>
    <row r="23" spans="1:12" ht="12" customHeight="1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</v>
      </c>
      <c r="J23" s="159">
        <f>J22*I23</f>
        <v>0</v>
      </c>
      <c r="K23" s="131"/>
      <c r="L23" s="131"/>
    </row>
    <row r="24" spans="1:12" ht="12" customHeight="1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94.800000000000011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416.46999999999997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40</v>
      </c>
      <c r="F27" s="175" t="s">
        <v>41</v>
      </c>
      <c r="G27" s="176"/>
      <c r="H27" s="177"/>
      <c r="I27" s="155"/>
      <c r="J27" s="178">
        <f>J26/E27</f>
        <v>10.41175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 ht="11.25" customHeight="1">
      <c r="A29" s="384" t="s">
        <v>16</v>
      </c>
      <c r="B29" s="452" t="s">
        <v>42</v>
      </c>
      <c r="C29" s="453"/>
      <c r="D29" s="453"/>
      <c r="E29" s="453"/>
      <c r="F29" s="45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455"/>
      <c r="C30" s="456"/>
      <c r="D30" s="456"/>
      <c r="E30" s="456"/>
      <c r="F30" s="457"/>
      <c r="G30" s="387"/>
      <c r="H30" s="385"/>
      <c r="I30" s="385"/>
      <c r="J30" s="385"/>
      <c r="K30" s="131"/>
      <c r="L30" s="131"/>
    </row>
    <row r="31" spans="1:12" s="2" customFormat="1" ht="10.199999999999999" customHeight="1">
      <c r="A31" s="192"/>
      <c r="B31" s="330" t="s">
        <v>157</v>
      </c>
      <c r="C31" s="331"/>
      <c r="D31" s="331"/>
      <c r="E31" s="331"/>
      <c r="F31" s="332"/>
      <c r="G31" s="96" t="s">
        <v>1</v>
      </c>
      <c r="H31" s="97">
        <v>38</v>
      </c>
      <c r="I31" s="98">
        <v>1.35</v>
      </c>
      <c r="J31" s="99">
        <f t="shared" ref="J31" si="1">H31*I31</f>
        <v>51.300000000000004</v>
      </c>
      <c r="K31" s="1"/>
    </row>
    <row r="32" spans="1:12" s="2" customFormat="1" ht="10.199999999999999" customHeight="1">
      <c r="A32" s="191"/>
      <c r="B32" s="320"/>
      <c r="C32" s="321"/>
      <c r="D32" s="321"/>
      <c r="E32" s="321"/>
      <c r="F32" s="322"/>
      <c r="G32" s="38"/>
      <c r="H32" s="39"/>
      <c r="I32" s="40"/>
      <c r="J32" s="41"/>
      <c r="K32" s="1"/>
    </row>
    <row r="33" spans="1:12" s="2" customFormat="1" ht="10.199999999999999" customHeight="1">
      <c r="A33" s="196"/>
      <c r="B33" s="320"/>
      <c r="C33" s="321"/>
      <c r="D33" s="321"/>
      <c r="E33" s="321"/>
      <c r="F33" s="322"/>
      <c r="G33" s="38"/>
      <c r="H33" s="39"/>
      <c r="I33" s="40"/>
      <c r="J33" s="41"/>
      <c r="K33" s="1"/>
    </row>
    <row r="34" spans="1:12" ht="10.199999999999999" customHeight="1">
      <c r="A34" s="15"/>
      <c r="B34" s="320"/>
      <c r="C34" s="321"/>
      <c r="D34" s="321"/>
      <c r="E34" s="321"/>
      <c r="F34" s="322"/>
      <c r="G34" s="38"/>
      <c r="H34" s="39"/>
      <c r="I34" s="40"/>
      <c r="J34" s="41"/>
      <c r="K34" s="131"/>
      <c r="L34" s="131"/>
    </row>
    <row r="35" spans="1:12" ht="10.199999999999999" customHeight="1">
      <c r="A35" s="15"/>
      <c r="B35" s="320"/>
      <c r="C35" s="321"/>
      <c r="D35" s="321"/>
      <c r="E35" s="321"/>
      <c r="F35" s="322"/>
      <c r="G35" s="38"/>
      <c r="H35" s="39"/>
      <c r="I35" s="40"/>
      <c r="J35" s="41"/>
      <c r="K35" s="131"/>
      <c r="L35" s="131"/>
    </row>
    <row r="36" spans="1:12" ht="10.199999999999999" customHeight="1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 ht="10.199999999999999" customHeight="1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 ht="10.199999999999999" customHeight="1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 ht="10.199999999999999" customHeight="1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 ht="12" customHeight="1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51.300000000000004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 ht="11.25" customHeight="1">
      <c r="A42" s="384" t="s">
        <v>16</v>
      </c>
      <c r="B42" s="452" t="s">
        <v>48</v>
      </c>
      <c r="C42" s="453"/>
      <c r="D42" s="453"/>
      <c r="E42" s="453"/>
      <c r="F42" s="45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455"/>
      <c r="C43" s="456"/>
      <c r="D43" s="456"/>
      <c r="E43" s="456"/>
      <c r="F43" s="457"/>
      <c r="G43" s="385"/>
      <c r="H43" s="387"/>
      <c r="I43" s="387"/>
      <c r="J43" s="385"/>
      <c r="K43" s="131"/>
      <c r="L43" s="131"/>
    </row>
    <row r="44" spans="1:12" s="1" customFormat="1" ht="10.199999999999999" customHeigh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 ht="10.199999999999999" customHeigh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 ht="10.199999999999999" customHeigh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 ht="10.199999999999999" customHeight="1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 ht="10.199999999999999" customHeight="1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 ht="10.199999999999999" customHeight="1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 ht="10.199999999999999" customHeight="1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 ht="10.199999999999999" customHeight="1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 ht="10.199999999999999" customHeight="1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 ht="12" customHeight="1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61.71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12.53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74.239999999999995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104</v>
      </c>
      <c r="I72" s="52" t="s">
        <v>175</v>
      </c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9">
    <mergeCell ref="B50:F50"/>
    <mergeCell ref="B51:F51"/>
    <mergeCell ref="B52:F52"/>
    <mergeCell ref="B53:E53"/>
    <mergeCell ref="B44:F44"/>
    <mergeCell ref="B45:F45"/>
    <mergeCell ref="B46:F46"/>
    <mergeCell ref="B47:F47"/>
    <mergeCell ref="B48:F48"/>
    <mergeCell ref="B49:F49"/>
    <mergeCell ref="A42:A43"/>
    <mergeCell ref="B42:F43"/>
    <mergeCell ref="G42:G43"/>
    <mergeCell ref="H42:H43"/>
    <mergeCell ref="I42:I43"/>
    <mergeCell ref="J42:J43"/>
    <mergeCell ref="B35:F35"/>
    <mergeCell ref="B36:F36"/>
    <mergeCell ref="B37:F37"/>
    <mergeCell ref="B38:F38"/>
    <mergeCell ref="B39:F39"/>
    <mergeCell ref="B40:E40"/>
    <mergeCell ref="I29:I30"/>
    <mergeCell ref="J29:J30"/>
    <mergeCell ref="B31:F31"/>
    <mergeCell ref="B32:F32"/>
    <mergeCell ref="B33:F33"/>
    <mergeCell ref="G29:G30"/>
    <mergeCell ref="H29:H30"/>
    <mergeCell ref="B34:F34"/>
    <mergeCell ref="B23:E23"/>
    <mergeCell ref="B24:E24"/>
    <mergeCell ref="A29:A30"/>
    <mergeCell ref="B29:F30"/>
    <mergeCell ref="I16:I17"/>
    <mergeCell ref="J16:J17"/>
    <mergeCell ref="B18:F18"/>
    <mergeCell ref="B19:F19"/>
    <mergeCell ref="B20:F20"/>
    <mergeCell ref="G16:G17"/>
    <mergeCell ref="H16:H17"/>
    <mergeCell ref="B21:F21"/>
    <mergeCell ref="B13:D13"/>
    <mergeCell ref="B14:E14"/>
    <mergeCell ref="A16:A17"/>
    <mergeCell ref="B16:F17"/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9"/>
  <sheetViews>
    <sheetView topLeftCell="A7" workbookViewId="0">
      <selection activeCell="J7" sqref="J7"/>
    </sheetView>
  </sheetViews>
  <sheetFormatPr defaultColWidth="8.88671875" defaultRowHeight="10.199999999999999"/>
  <cols>
    <col min="1" max="2" width="10.33203125" style="56" customWidth="1"/>
    <col min="3" max="3" width="8.88671875" style="56"/>
    <col min="4" max="4" width="12.33203125" style="56" customWidth="1"/>
    <col min="5" max="16384" width="8.88671875" style="56"/>
  </cols>
  <sheetData>
    <row r="1" spans="1:12" ht="13.8">
      <c r="A1" s="371" t="s">
        <v>12</v>
      </c>
      <c r="B1" s="372"/>
      <c r="C1" s="372"/>
      <c r="D1" s="372"/>
      <c r="E1" s="372"/>
      <c r="F1" s="372"/>
      <c r="G1" s="372"/>
      <c r="H1" s="372"/>
      <c r="I1" s="372"/>
      <c r="J1" s="373"/>
      <c r="K1" s="55"/>
      <c r="L1" s="55"/>
    </row>
    <row r="2" spans="1:12">
      <c r="A2" s="57"/>
      <c r="B2" s="58"/>
      <c r="C2" s="58"/>
      <c r="D2" s="58"/>
      <c r="E2" s="58"/>
      <c r="F2" s="58"/>
      <c r="G2" s="58"/>
      <c r="H2" s="58"/>
      <c r="I2" s="58"/>
      <c r="J2" s="59"/>
      <c r="K2" s="55"/>
      <c r="L2" s="55"/>
    </row>
    <row r="3" spans="1:12">
      <c r="A3" s="60" t="s">
        <v>13</v>
      </c>
      <c r="B3" s="61" t="s">
        <v>58</v>
      </c>
      <c r="C3" s="62" t="s">
        <v>14</v>
      </c>
      <c r="D3" s="7" t="s">
        <v>166</v>
      </c>
      <c r="E3" s="63"/>
      <c r="F3" s="63"/>
      <c r="G3" s="63"/>
      <c r="H3" s="63"/>
      <c r="I3" s="62" t="s">
        <v>15</v>
      </c>
      <c r="J3" s="64" t="s">
        <v>59</v>
      </c>
      <c r="K3" s="55"/>
      <c r="L3" s="55"/>
    </row>
    <row r="4" spans="1:1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>
      <c r="A5" s="374" t="s">
        <v>16</v>
      </c>
      <c r="B5" s="374" t="s">
        <v>17</v>
      </c>
      <c r="C5" s="374"/>
      <c r="D5" s="374"/>
      <c r="E5" s="374" t="s">
        <v>18</v>
      </c>
      <c r="F5" s="374" t="s">
        <v>19</v>
      </c>
      <c r="G5" s="374"/>
      <c r="H5" s="375" t="s">
        <v>20</v>
      </c>
      <c r="I5" s="376"/>
      <c r="J5" s="377" t="s">
        <v>21</v>
      </c>
      <c r="K5" s="55"/>
      <c r="L5" s="55"/>
    </row>
    <row r="6" spans="1:12">
      <c r="A6" s="374"/>
      <c r="B6" s="374"/>
      <c r="C6" s="374"/>
      <c r="D6" s="374"/>
      <c r="E6" s="374"/>
      <c r="F6" s="65" t="s">
        <v>22</v>
      </c>
      <c r="G6" s="65" t="s">
        <v>23</v>
      </c>
      <c r="H6" s="65" t="s">
        <v>22</v>
      </c>
      <c r="I6" s="65" t="s">
        <v>23</v>
      </c>
      <c r="J6" s="377"/>
      <c r="K6" s="55"/>
      <c r="L6" s="55"/>
    </row>
    <row r="7" spans="1:12" s="1" customFormat="1">
      <c r="A7" s="66" t="s">
        <v>60</v>
      </c>
      <c r="B7" s="368" t="s">
        <v>61</v>
      </c>
      <c r="C7" s="369"/>
      <c r="D7" s="370"/>
      <c r="E7" s="16">
        <v>1</v>
      </c>
      <c r="F7" s="16">
        <v>0.3</v>
      </c>
      <c r="G7" s="16">
        <v>0.7</v>
      </c>
      <c r="H7" s="16">
        <v>21.093699999999998</v>
      </c>
      <c r="I7" s="16">
        <v>15.134</v>
      </c>
      <c r="J7" s="14">
        <f>E7*(F7*H7+G7*I7)</f>
        <v>16.92191</v>
      </c>
    </row>
    <row r="8" spans="1:12" s="1" customFormat="1">
      <c r="A8" s="66" t="s">
        <v>62</v>
      </c>
      <c r="B8" s="368" t="s">
        <v>63</v>
      </c>
      <c r="C8" s="369"/>
      <c r="D8" s="370"/>
      <c r="E8" s="16">
        <v>1</v>
      </c>
      <c r="F8" s="16">
        <v>0.7</v>
      </c>
      <c r="G8" s="16">
        <v>0.3</v>
      </c>
      <c r="H8" s="16">
        <v>115.1918</v>
      </c>
      <c r="I8" s="16">
        <v>15.1364</v>
      </c>
      <c r="J8" s="14">
        <f>E8*(F8*H8+G8*I8)</f>
        <v>85.175179999999997</v>
      </c>
    </row>
    <row r="9" spans="1:12" s="1" customFormat="1">
      <c r="A9" s="66" t="s">
        <v>64</v>
      </c>
      <c r="B9" s="368" t="s">
        <v>177</v>
      </c>
      <c r="C9" s="369"/>
      <c r="D9" s="370"/>
      <c r="E9" s="16">
        <v>1</v>
      </c>
      <c r="F9" s="16">
        <v>0.3</v>
      </c>
      <c r="G9" s="16">
        <v>0.7</v>
      </c>
      <c r="H9" s="16">
        <v>3.1082000000000001</v>
      </c>
      <c r="I9" s="16">
        <v>0</v>
      </c>
      <c r="J9" s="14">
        <f>E9*(F9*H9+G9*I9)</f>
        <v>0.93245999999999996</v>
      </c>
    </row>
    <row r="10" spans="1:12" s="2" customForma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>
      <c r="A13" s="67"/>
      <c r="B13" s="351"/>
      <c r="C13" s="352"/>
      <c r="D13" s="353"/>
      <c r="E13" s="68"/>
      <c r="F13" s="68"/>
      <c r="G13" s="68"/>
      <c r="H13" s="68"/>
      <c r="I13" s="68"/>
      <c r="J13" s="14"/>
      <c r="K13" s="55"/>
      <c r="L13" s="55"/>
    </row>
    <row r="14" spans="1:12" ht="13.2">
      <c r="A14" s="69"/>
      <c r="B14" s="354"/>
      <c r="C14" s="355"/>
      <c r="D14" s="355"/>
      <c r="E14" s="367"/>
      <c r="F14" s="70" t="s">
        <v>28</v>
      </c>
      <c r="G14" s="70"/>
      <c r="H14" s="70"/>
      <c r="I14" s="70"/>
      <c r="J14" s="25">
        <f>SUM(J7:J10)</f>
        <v>103.02955</v>
      </c>
      <c r="K14" s="55"/>
      <c r="L14" s="55"/>
    </row>
    <row r="15" spans="1:12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55"/>
      <c r="L15" s="55"/>
    </row>
    <row r="16" spans="1:12">
      <c r="A16" s="362" t="s">
        <v>16</v>
      </c>
      <c r="B16" s="362" t="s">
        <v>29</v>
      </c>
      <c r="C16" s="362"/>
      <c r="D16" s="362"/>
      <c r="E16" s="362"/>
      <c r="F16" s="362"/>
      <c r="G16" s="362" t="s">
        <v>30</v>
      </c>
      <c r="H16" s="362" t="s">
        <v>18</v>
      </c>
      <c r="I16" s="357" t="s">
        <v>31</v>
      </c>
      <c r="J16" s="357" t="s">
        <v>21</v>
      </c>
      <c r="K16" s="55"/>
      <c r="L16" s="55"/>
    </row>
    <row r="17" spans="1:12">
      <c r="A17" s="363"/>
      <c r="B17" s="363"/>
      <c r="C17" s="363"/>
      <c r="D17" s="363"/>
      <c r="E17" s="363"/>
      <c r="F17" s="363"/>
      <c r="G17" s="363"/>
      <c r="H17" s="363"/>
      <c r="I17" s="358"/>
      <c r="J17" s="358"/>
      <c r="K17" s="55"/>
      <c r="L17" s="55"/>
    </row>
    <row r="18" spans="1:12">
      <c r="A18" s="72" t="s">
        <v>32</v>
      </c>
      <c r="B18" s="359" t="s">
        <v>33</v>
      </c>
      <c r="C18" s="360"/>
      <c r="D18" s="360"/>
      <c r="E18" s="360"/>
      <c r="F18" s="361"/>
      <c r="G18" s="73"/>
      <c r="H18" s="73">
        <v>1</v>
      </c>
      <c r="I18" s="73">
        <v>22.9849</v>
      </c>
      <c r="J18" s="74">
        <f>H18*I18</f>
        <v>22.9849</v>
      </c>
      <c r="K18" s="55"/>
      <c r="L18" s="55"/>
    </row>
    <row r="19" spans="1:12">
      <c r="A19" s="67" t="s">
        <v>65</v>
      </c>
      <c r="B19" s="351" t="s">
        <v>66</v>
      </c>
      <c r="C19" s="352"/>
      <c r="D19" s="352"/>
      <c r="E19" s="352"/>
      <c r="F19" s="353"/>
      <c r="G19" s="68"/>
      <c r="H19" s="68">
        <v>1</v>
      </c>
      <c r="I19" s="68">
        <v>11.1561</v>
      </c>
      <c r="J19" s="74">
        <f>H19*I19</f>
        <v>11.1561</v>
      </c>
      <c r="K19" s="55"/>
      <c r="L19" s="55"/>
    </row>
    <row r="20" spans="1:12">
      <c r="A20" s="67" t="s">
        <v>34</v>
      </c>
      <c r="B20" s="351" t="s">
        <v>35</v>
      </c>
      <c r="C20" s="352"/>
      <c r="D20" s="352"/>
      <c r="E20" s="352"/>
      <c r="F20" s="353"/>
      <c r="G20" s="68"/>
      <c r="H20" s="68">
        <v>2.8</v>
      </c>
      <c r="I20" s="68">
        <v>7.9046000000000003</v>
      </c>
      <c r="J20" s="74">
        <f>H20*I20</f>
        <v>22.13288</v>
      </c>
      <c r="K20" s="55"/>
      <c r="L20" s="55"/>
    </row>
    <row r="21" spans="1:12">
      <c r="A21" s="75" t="s">
        <v>67</v>
      </c>
      <c r="B21" s="364" t="s">
        <v>68</v>
      </c>
      <c r="C21" s="365"/>
      <c r="D21" s="365"/>
      <c r="E21" s="365"/>
      <c r="F21" s="366"/>
      <c r="G21" s="76"/>
      <c r="H21" s="76">
        <v>2</v>
      </c>
      <c r="I21" s="76">
        <v>8.6333000000000002</v>
      </c>
      <c r="J21" s="74">
        <f>H21*I21</f>
        <v>17.2666</v>
      </c>
      <c r="K21" s="55"/>
      <c r="L21" s="55"/>
    </row>
    <row r="22" spans="1:12">
      <c r="A22" s="67"/>
      <c r="B22" s="77"/>
      <c r="C22" s="78"/>
      <c r="D22" s="78"/>
      <c r="E22" s="78"/>
      <c r="F22" s="78" t="s">
        <v>36</v>
      </c>
      <c r="G22" s="78"/>
      <c r="H22" s="79"/>
      <c r="I22" s="68"/>
      <c r="J22" s="74">
        <f>SUM(J18:J21)</f>
        <v>73.540480000000002</v>
      </c>
      <c r="K22" s="55"/>
      <c r="L22" s="55"/>
    </row>
    <row r="23" spans="1:12">
      <c r="A23" s="67"/>
      <c r="B23" s="351"/>
      <c r="C23" s="352"/>
      <c r="D23" s="352"/>
      <c r="E23" s="353"/>
      <c r="F23" s="68" t="s">
        <v>37</v>
      </c>
      <c r="G23" s="68"/>
      <c r="H23" s="68"/>
      <c r="I23" s="80">
        <v>0.2051</v>
      </c>
      <c r="J23" s="74">
        <f>J22*I23</f>
        <v>15.083152448000002</v>
      </c>
      <c r="K23" s="55"/>
      <c r="L23" s="55"/>
    </row>
    <row r="24" spans="1:12">
      <c r="A24" s="69"/>
      <c r="B24" s="354"/>
      <c r="C24" s="355"/>
      <c r="D24" s="355"/>
      <c r="E24" s="356"/>
      <c r="F24" s="70" t="s">
        <v>38</v>
      </c>
      <c r="G24" s="70"/>
      <c r="H24" s="70"/>
      <c r="I24" s="70"/>
      <c r="J24" s="81">
        <f>J22+J23</f>
        <v>88.623632448000009</v>
      </c>
      <c r="K24" s="55"/>
      <c r="L24" s="55"/>
    </row>
    <row r="25" spans="1:1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55"/>
      <c r="L25" s="55"/>
    </row>
    <row r="26" spans="1:12">
      <c r="A26" s="82"/>
      <c r="B26" s="83"/>
      <c r="C26" s="83"/>
      <c r="D26" s="83"/>
      <c r="E26" s="84"/>
      <c r="F26" s="85" t="s">
        <v>39</v>
      </c>
      <c r="G26" s="85"/>
      <c r="H26" s="85"/>
      <c r="I26" s="73"/>
      <c r="J26" s="86">
        <f>J14+J24</f>
        <v>191.653182448</v>
      </c>
      <c r="K26" s="55"/>
      <c r="L26" s="55"/>
    </row>
    <row r="27" spans="1:12">
      <c r="A27" s="87" t="s">
        <v>40</v>
      </c>
      <c r="B27" s="88"/>
      <c r="C27" s="89"/>
      <c r="D27" s="89"/>
      <c r="E27" s="90">
        <v>1</v>
      </c>
      <c r="F27" s="91" t="s">
        <v>41</v>
      </c>
      <c r="G27" s="92"/>
      <c r="H27" s="93"/>
      <c r="I27" s="70"/>
      <c r="J27" s="94">
        <f>J26/E27</f>
        <v>191.653182448</v>
      </c>
      <c r="K27" s="55"/>
      <c r="L27" s="55"/>
    </row>
    <row r="28" spans="1:1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2">
      <c r="A29" s="347" t="s">
        <v>16</v>
      </c>
      <c r="B29" s="347" t="s">
        <v>42</v>
      </c>
      <c r="C29" s="347"/>
      <c r="D29" s="347"/>
      <c r="E29" s="347"/>
      <c r="F29" s="347"/>
      <c r="G29" s="349" t="s">
        <v>43</v>
      </c>
      <c r="H29" s="347" t="s">
        <v>44</v>
      </c>
      <c r="I29" s="347" t="s">
        <v>45</v>
      </c>
      <c r="J29" s="347" t="s">
        <v>46</v>
      </c>
      <c r="K29" s="55"/>
      <c r="L29" s="55"/>
    </row>
    <row r="30" spans="1:12">
      <c r="A30" s="348"/>
      <c r="B30" s="348"/>
      <c r="C30" s="348"/>
      <c r="D30" s="348"/>
      <c r="E30" s="348"/>
      <c r="F30" s="348"/>
      <c r="G30" s="350"/>
      <c r="H30" s="348"/>
      <c r="I30" s="348"/>
      <c r="J30" s="348"/>
      <c r="K30" s="55"/>
      <c r="L30" s="55"/>
    </row>
    <row r="31" spans="1:12" s="2" customFormat="1">
      <c r="A31" s="95" t="s">
        <v>69</v>
      </c>
      <c r="B31" s="330" t="s">
        <v>70</v>
      </c>
      <c r="C31" s="331"/>
      <c r="D31" s="331"/>
      <c r="E31" s="331"/>
      <c r="F31" s="332"/>
      <c r="G31" s="96" t="s">
        <v>71</v>
      </c>
      <c r="H31" s="97">
        <v>2.48</v>
      </c>
      <c r="I31" s="98">
        <v>66</v>
      </c>
      <c r="J31" s="99">
        <f>H31*I31</f>
        <v>163.68</v>
      </c>
      <c r="K31" s="1"/>
    </row>
    <row r="32" spans="1:12" s="2" customFormat="1">
      <c r="A32" s="15" t="s">
        <v>72</v>
      </c>
      <c r="B32" s="320" t="s">
        <v>73</v>
      </c>
      <c r="C32" s="321"/>
      <c r="D32" s="321"/>
      <c r="E32" s="321"/>
      <c r="F32" s="322"/>
      <c r="G32" s="38" t="s">
        <v>71</v>
      </c>
      <c r="H32" s="39">
        <v>8.84</v>
      </c>
      <c r="I32" s="40">
        <v>0.15</v>
      </c>
      <c r="J32" s="100">
        <f>H32*I32</f>
        <v>1.3259999999999998</v>
      </c>
      <c r="K32" s="1"/>
    </row>
    <row r="33" spans="1:12">
      <c r="A33" s="15"/>
      <c r="B33" s="320"/>
      <c r="C33" s="321"/>
      <c r="D33" s="321"/>
      <c r="E33" s="321"/>
      <c r="F33" s="322"/>
      <c r="G33" s="38"/>
      <c r="H33" s="39"/>
      <c r="I33" s="40"/>
      <c r="J33" s="100"/>
      <c r="K33" s="55"/>
      <c r="L33" s="55"/>
    </row>
    <row r="34" spans="1:12">
      <c r="A34" s="101"/>
      <c r="B34" s="320"/>
      <c r="C34" s="321"/>
      <c r="D34" s="321"/>
      <c r="E34" s="321"/>
      <c r="F34" s="322"/>
      <c r="G34" s="38"/>
      <c r="H34" s="39"/>
      <c r="I34" s="40"/>
      <c r="J34" s="100"/>
      <c r="K34" s="55"/>
      <c r="L34" s="55"/>
    </row>
    <row r="35" spans="1:12">
      <c r="A35" s="15"/>
      <c r="B35" s="320"/>
      <c r="C35" s="321"/>
      <c r="D35" s="321"/>
      <c r="E35" s="321"/>
      <c r="F35" s="322"/>
      <c r="G35" s="38"/>
      <c r="H35" s="39"/>
      <c r="I35" s="40"/>
      <c r="J35" s="100"/>
      <c r="K35" s="55"/>
      <c r="L35" s="55"/>
    </row>
    <row r="36" spans="1:12">
      <c r="A36" s="15"/>
      <c r="B36" s="42"/>
      <c r="C36" s="43"/>
      <c r="D36" s="43"/>
      <c r="E36" s="43"/>
      <c r="F36" s="44"/>
      <c r="G36" s="38"/>
      <c r="H36" s="39"/>
      <c r="I36" s="40"/>
      <c r="J36" s="100"/>
      <c r="K36" s="55"/>
      <c r="L36" s="55"/>
    </row>
    <row r="37" spans="1:12">
      <c r="A37" s="102"/>
      <c r="B37" s="341"/>
      <c r="C37" s="342"/>
      <c r="D37" s="342"/>
      <c r="E37" s="342"/>
      <c r="F37" s="343"/>
      <c r="G37" s="103"/>
      <c r="H37" s="104"/>
      <c r="I37" s="104"/>
      <c r="J37" s="105"/>
      <c r="K37" s="55"/>
      <c r="L37" s="55"/>
    </row>
    <row r="38" spans="1:12">
      <c r="A38" s="102"/>
      <c r="B38" s="341"/>
      <c r="C38" s="342"/>
      <c r="D38" s="342"/>
      <c r="E38" s="342"/>
      <c r="F38" s="343"/>
      <c r="G38" s="104"/>
      <c r="H38" s="104"/>
      <c r="I38" s="104"/>
      <c r="J38" s="105"/>
      <c r="K38" s="55"/>
      <c r="L38" s="55"/>
    </row>
    <row r="39" spans="1:12">
      <c r="A39" s="102"/>
      <c r="B39" s="341"/>
      <c r="C39" s="342"/>
      <c r="D39" s="342"/>
      <c r="E39" s="342"/>
      <c r="F39" s="343"/>
      <c r="G39" s="104"/>
      <c r="H39" s="104"/>
      <c r="I39" s="104"/>
      <c r="J39" s="105"/>
      <c r="K39" s="55"/>
      <c r="L39" s="55"/>
    </row>
    <row r="40" spans="1:12">
      <c r="A40" s="106"/>
      <c r="B40" s="344"/>
      <c r="C40" s="345"/>
      <c r="D40" s="345"/>
      <c r="E40" s="346"/>
      <c r="F40" s="107" t="s">
        <v>47</v>
      </c>
      <c r="G40" s="107"/>
      <c r="H40" s="107"/>
      <c r="I40" s="107"/>
      <c r="J40" s="108">
        <f>SUM(J31:J39)</f>
        <v>165.006</v>
      </c>
      <c r="K40" s="55"/>
      <c r="L40" s="55"/>
    </row>
    <row r="41" spans="1:1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2">
      <c r="A42" s="347" t="s">
        <v>16</v>
      </c>
      <c r="B42" s="347" t="s">
        <v>48</v>
      </c>
      <c r="C42" s="347"/>
      <c r="D42" s="347"/>
      <c r="E42" s="347"/>
      <c r="F42" s="347"/>
      <c r="G42" s="347" t="s">
        <v>49</v>
      </c>
      <c r="H42" s="349" t="s">
        <v>50</v>
      </c>
      <c r="I42" s="349" t="s">
        <v>45</v>
      </c>
      <c r="J42" s="347" t="s">
        <v>46</v>
      </c>
      <c r="K42" s="55"/>
      <c r="L42" s="55"/>
    </row>
    <row r="43" spans="1:12">
      <c r="A43" s="348"/>
      <c r="B43" s="348"/>
      <c r="C43" s="348"/>
      <c r="D43" s="348"/>
      <c r="E43" s="348"/>
      <c r="F43" s="348"/>
      <c r="G43" s="348"/>
      <c r="H43" s="350"/>
      <c r="I43" s="350"/>
      <c r="J43" s="348"/>
      <c r="K43" s="55"/>
      <c r="L43" s="55"/>
    </row>
    <row r="44" spans="1:12" s="1" customFormat="1">
      <c r="A44" s="12" t="s">
        <v>74</v>
      </c>
      <c r="B44" s="330" t="s">
        <v>75</v>
      </c>
      <c r="C44" s="331"/>
      <c r="D44" s="331"/>
      <c r="E44" s="331"/>
      <c r="F44" s="332"/>
      <c r="G44" s="39">
        <v>0.32</v>
      </c>
      <c r="H44" s="39">
        <v>30</v>
      </c>
      <c r="I44" s="40">
        <f>I31/1000</f>
        <v>6.6000000000000003E-2</v>
      </c>
      <c r="J44" s="41">
        <f>G44*H44*I44</f>
        <v>0.63360000000000005</v>
      </c>
    </row>
    <row r="45" spans="1:12" s="1" customForma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>
      <c r="A47" s="15"/>
      <c r="B47" s="320"/>
      <c r="C47" s="321"/>
      <c r="D47" s="321"/>
      <c r="E47" s="321"/>
      <c r="F47" s="322"/>
      <c r="G47" s="39"/>
      <c r="H47" s="39"/>
      <c r="I47" s="109"/>
      <c r="J47" s="105"/>
      <c r="K47" s="55"/>
      <c r="L47" s="55"/>
    </row>
    <row r="48" spans="1:12">
      <c r="A48" s="102"/>
      <c r="B48" s="341"/>
      <c r="C48" s="342"/>
      <c r="D48" s="342"/>
      <c r="E48" s="342"/>
      <c r="F48" s="343"/>
      <c r="G48" s="110"/>
      <c r="H48" s="110"/>
      <c r="I48" s="109"/>
      <c r="J48" s="105"/>
      <c r="K48" s="55"/>
      <c r="L48" s="55"/>
    </row>
    <row r="49" spans="1:12">
      <c r="A49" s="102"/>
      <c r="B49" s="341"/>
      <c r="C49" s="342"/>
      <c r="D49" s="342"/>
      <c r="E49" s="342"/>
      <c r="F49" s="343"/>
      <c r="G49" s="110"/>
      <c r="H49" s="110"/>
      <c r="I49" s="109"/>
      <c r="J49" s="105"/>
      <c r="K49" s="55"/>
      <c r="L49" s="55"/>
    </row>
    <row r="50" spans="1:12">
      <c r="A50" s="102"/>
      <c r="B50" s="341"/>
      <c r="C50" s="342"/>
      <c r="D50" s="342"/>
      <c r="E50" s="342"/>
      <c r="F50" s="343"/>
      <c r="G50" s="110"/>
      <c r="H50" s="110"/>
      <c r="I50" s="110"/>
      <c r="J50" s="105"/>
      <c r="K50" s="55"/>
      <c r="L50" s="55"/>
    </row>
    <row r="51" spans="1:12">
      <c r="A51" s="102"/>
      <c r="B51" s="341"/>
      <c r="C51" s="342"/>
      <c r="D51" s="342"/>
      <c r="E51" s="342"/>
      <c r="F51" s="343"/>
      <c r="G51" s="110"/>
      <c r="H51" s="110"/>
      <c r="I51" s="110"/>
      <c r="J51" s="105"/>
      <c r="K51" s="55"/>
      <c r="L51" s="55"/>
    </row>
    <row r="52" spans="1:12">
      <c r="A52" s="102"/>
      <c r="B52" s="341"/>
      <c r="C52" s="342"/>
      <c r="D52" s="342"/>
      <c r="E52" s="342"/>
      <c r="F52" s="343"/>
      <c r="G52" s="110"/>
      <c r="H52" s="110"/>
      <c r="I52" s="110"/>
      <c r="J52" s="105"/>
      <c r="K52" s="55"/>
      <c r="L52" s="55"/>
    </row>
    <row r="53" spans="1:12">
      <c r="A53" s="106"/>
      <c r="B53" s="344"/>
      <c r="C53" s="345"/>
      <c r="D53" s="345"/>
      <c r="E53" s="346"/>
      <c r="F53" s="107" t="s">
        <v>53</v>
      </c>
      <c r="G53" s="107"/>
      <c r="H53" s="107"/>
      <c r="I53" s="107"/>
      <c r="J53" s="108">
        <f>SUM(J44:J52)</f>
        <v>0.63360000000000005</v>
      </c>
      <c r="K53" s="55"/>
      <c r="L53" s="55"/>
    </row>
    <row r="54" spans="1:12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</row>
    <row r="55" spans="1:12">
      <c r="A55" s="55"/>
      <c r="B55" s="55"/>
      <c r="C55" s="55"/>
      <c r="D55" s="55"/>
      <c r="E55" s="55"/>
      <c r="F55" s="111" t="s">
        <v>54</v>
      </c>
      <c r="G55" s="112"/>
      <c r="H55" s="112"/>
      <c r="I55" s="112"/>
      <c r="J55" s="113">
        <f>TRUNC(J27+J40+J53,2)</f>
        <v>357.29</v>
      </c>
      <c r="K55" s="55"/>
      <c r="L55" s="55"/>
    </row>
    <row r="56" spans="1:12">
      <c r="A56" s="55"/>
      <c r="B56" s="55"/>
      <c r="C56" s="55"/>
      <c r="D56" s="55"/>
      <c r="E56" s="55"/>
      <c r="F56" s="57"/>
      <c r="G56" s="58"/>
      <c r="H56" s="58"/>
      <c r="I56" s="58"/>
      <c r="J56" s="59"/>
      <c r="K56" s="55"/>
      <c r="L56" s="55"/>
    </row>
    <row r="57" spans="1:12">
      <c r="A57" s="55"/>
      <c r="B57" s="55"/>
      <c r="C57" s="55"/>
      <c r="D57" s="55"/>
      <c r="E57" s="55"/>
      <c r="F57" s="3" t="s">
        <v>105</v>
      </c>
      <c r="G57" s="4"/>
      <c r="H57" s="223"/>
      <c r="I57" s="4"/>
      <c r="J57" s="224">
        <f>TRUNC(J55*0.2031,2)</f>
        <v>72.56</v>
      </c>
      <c r="K57" s="55"/>
      <c r="L57" s="55"/>
    </row>
    <row r="58" spans="1:12">
      <c r="A58" s="55"/>
      <c r="B58" s="55"/>
      <c r="C58" s="55"/>
      <c r="D58" s="55"/>
      <c r="E58" s="55"/>
      <c r="F58" s="57"/>
      <c r="G58" s="58"/>
      <c r="H58" s="58"/>
      <c r="I58" s="58"/>
      <c r="J58" s="59"/>
      <c r="K58" s="55"/>
      <c r="L58" s="55"/>
    </row>
    <row r="59" spans="1:12">
      <c r="A59" s="55"/>
      <c r="B59" s="55"/>
      <c r="C59" s="55"/>
      <c r="D59" s="55"/>
      <c r="E59" s="55"/>
      <c r="F59" s="114" t="s">
        <v>55</v>
      </c>
      <c r="G59" s="63"/>
      <c r="H59" s="63"/>
      <c r="I59" s="63"/>
      <c r="J59" s="115">
        <f>TRUNC(J55+J57,2)</f>
        <v>429.85</v>
      </c>
      <c r="K59" s="55"/>
      <c r="L59" s="55"/>
    </row>
    <row r="60" spans="1:12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</row>
    <row r="61" spans="1:12">
      <c r="A61" s="116" t="s">
        <v>56</v>
      </c>
      <c r="B61" s="112"/>
      <c r="C61" s="112"/>
      <c r="D61" s="112"/>
      <c r="E61" s="112"/>
      <c r="F61" s="112"/>
      <c r="G61" s="112"/>
      <c r="H61" s="112"/>
      <c r="I61" s="112"/>
      <c r="J61" s="117"/>
      <c r="K61" s="55"/>
      <c r="L61" s="55"/>
    </row>
    <row r="62" spans="1:12">
      <c r="A62" s="57"/>
      <c r="B62" s="58"/>
      <c r="C62" s="58"/>
      <c r="D62" s="58"/>
      <c r="E62" s="58"/>
      <c r="F62" s="58"/>
      <c r="G62" s="58"/>
      <c r="H62" s="58"/>
      <c r="I62" s="58"/>
      <c r="J62" s="59"/>
      <c r="K62" s="55"/>
      <c r="L62" s="55"/>
    </row>
    <row r="63" spans="1:12">
      <c r="A63" s="57"/>
      <c r="B63" s="58"/>
      <c r="C63" s="58"/>
      <c r="D63" s="58"/>
      <c r="E63" s="58"/>
      <c r="F63" s="58"/>
      <c r="G63" s="58"/>
      <c r="H63" s="58"/>
      <c r="I63" s="58"/>
      <c r="J63" s="59"/>
      <c r="K63" s="55"/>
      <c r="L63" s="55"/>
    </row>
    <row r="64" spans="1:12">
      <c r="A64" s="114"/>
      <c r="B64" s="63"/>
      <c r="C64" s="63"/>
      <c r="D64" s="63"/>
      <c r="E64" s="63"/>
      <c r="F64" s="63"/>
      <c r="G64" s="63"/>
      <c r="H64" s="63"/>
      <c r="I64" s="63"/>
      <c r="J64" s="118"/>
      <c r="K64" s="55"/>
      <c r="L64" s="55"/>
    </row>
    <row r="65" spans="1:12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</row>
    <row r="66" spans="1:12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2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2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2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2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2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2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2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2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2">
      <c r="A75" s="55"/>
      <c r="B75" s="55"/>
      <c r="C75" s="55"/>
      <c r="D75" s="55"/>
      <c r="E75" s="55"/>
      <c r="F75" s="55"/>
      <c r="G75" s="55"/>
      <c r="H75" s="55"/>
      <c r="I75" s="55"/>
      <c r="J75" s="55"/>
    </row>
    <row r="76" spans="1:12">
      <c r="A76" s="55"/>
      <c r="B76" s="55"/>
      <c r="C76" s="55"/>
      <c r="D76" s="55"/>
      <c r="E76" s="55"/>
      <c r="F76" s="55"/>
      <c r="G76" s="55"/>
      <c r="H76" s="55"/>
      <c r="I76" s="55"/>
      <c r="J76" s="55"/>
    </row>
    <row r="77" spans="1:12">
      <c r="A77" s="55"/>
      <c r="B77" s="55"/>
      <c r="C77" s="55"/>
      <c r="D77" s="55"/>
      <c r="E77" s="55"/>
      <c r="F77" s="55"/>
      <c r="G77" s="55"/>
      <c r="H77" s="55"/>
      <c r="I77" s="55"/>
      <c r="J77" s="55"/>
    </row>
    <row r="78" spans="1:12">
      <c r="A78" s="55"/>
      <c r="B78" s="55"/>
      <c r="C78" s="55"/>
      <c r="D78" s="55"/>
      <c r="E78" s="55"/>
      <c r="F78" s="55"/>
      <c r="G78" s="55"/>
      <c r="H78" s="55"/>
      <c r="I78" s="55"/>
      <c r="J78" s="55"/>
    </row>
    <row r="79" spans="1:12">
      <c r="A79" s="55"/>
      <c r="B79" s="55"/>
      <c r="C79" s="55"/>
      <c r="D79" s="55"/>
      <c r="E79" s="55"/>
      <c r="F79" s="55"/>
      <c r="G79" s="55"/>
      <c r="H79" s="55"/>
      <c r="I79" s="55"/>
      <c r="J79" s="55"/>
    </row>
  </sheetData>
  <mergeCells count="58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23:E23"/>
    <mergeCell ref="B24:E24"/>
    <mergeCell ref="A29:A30"/>
    <mergeCell ref="B29:F30"/>
    <mergeCell ref="G29:G30"/>
    <mergeCell ref="A42:A43"/>
    <mergeCell ref="B42:F43"/>
    <mergeCell ref="I29:I30"/>
    <mergeCell ref="J29:J30"/>
    <mergeCell ref="B31:F31"/>
    <mergeCell ref="B32:F32"/>
    <mergeCell ref="B33:F33"/>
    <mergeCell ref="B34:F34"/>
    <mergeCell ref="H29:H30"/>
    <mergeCell ref="G42:G43"/>
    <mergeCell ref="H42:H43"/>
    <mergeCell ref="I42:I43"/>
    <mergeCell ref="J42:J43"/>
    <mergeCell ref="B45:F45"/>
    <mergeCell ref="B35:F35"/>
    <mergeCell ref="B37:F37"/>
    <mergeCell ref="B38:F38"/>
    <mergeCell ref="B39:F39"/>
    <mergeCell ref="B40:E40"/>
    <mergeCell ref="B44:F44"/>
    <mergeCell ref="B52:F52"/>
    <mergeCell ref="B53:E53"/>
    <mergeCell ref="B46:F46"/>
    <mergeCell ref="B47:F47"/>
    <mergeCell ref="B48:F48"/>
    <mergeCell ref="B49:F49"/>
    <mergeCell ref="B50:F50"/>
    <mergeCell ref="B51:F5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73"/>
  <sheetViews>
    <sheetView topLeftCell="A13" workbookViewId="0">
      <selection activeCell="J7" sqref="J7"/>
    </sheetView>
  </sheetViews>
  <sheetFormatPr defaultColWidth="8.88671875" defaultRowHeight="10.199999999999999"/>
  <cols>
    <col min="1" max="2" width="10.33203125" style="2" customWidth="1"/>
    <col min="3" max="3" width="8.88671875" style="2"/>
    <col min="4" max="4" width="12.33203125" style="2" customWidth="1"/>
    <col min="5" max="16384" width="8.88671875" style="2"/>
  </cols>
  <sheetData>
    <row r="1" spans="1:12" ht="13.8">
      <c r="A1" s="334" t="s">
        <v>12</v>
      </c>
      <c r="B1" s="335"/>
      <c r="C1" s="335"/>
      <c r="D1" s="335"/>
      <c r="E1" s="335"/>
      <c r="F1" s="335"/>
      <c r="G1" s="335"/>
      <c r="H1" s="335"/>
      <c r="I1" s="335"/>
      <c r="J1" s="336"/>
      <c r="K1" s="1"/>
      <c r="L1" s="1"/>
    </row>
    <row r="2" spans="1:12">
      <c r="A2" s="3"/>
      <c r="B2" s="4"/>
      <c r="C2" s="4"/>
      <c r="D2" s="4"/>
      <c r="E2" s="4"/>
      <c r="F2" s="4"/>
      <c r="G2" s="4"/>
      <c r="H2" s="4"/>
      <c r="I2" s="4"/>
      <c r="J2" s="5"/>
      <c r="K2" s="1"/>
      <c r="L2" s="1"/>
    </row>
    <row r="3" spans="1:12">
      <c r="A3" s="6" t="s">
        <v>13</v>
      </c>
      <c r="B3" s="7" t="s">
        <v>76</v>
      </c>
      <c r="C3" s="8" t="s">
        <v>14</v>
      </c>
      <c r="D3" s="7" t="s">
        <v>167</v>
      </c>
      <c r="E3" s="9"/>
      <c r="F3" s="9"/>
      <c r="G3" s="9"/>
      <c r="H3" s="9"/>
      <c r="I3" s="8" t="s">
        <v>15</v>
      </c>
      <c r="J3" s="10" t="s">
        <v>59</v>
      </c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37" t="s">
        <v>16</v>
      </c>
      <c r="B5" s="337" t="s">
        <v>17</v>
      </c>
      <c r="C5" s="337"/>
      <c r="D5" s="337"/>
      <c r="E5" s="337" t="s">
        <v>18</v>
      </c>
      <c r="F5" s="337" t="s">
        <v>19</v>
      </c>
      <c r="G5" s="337"/>
      <c r="H5" s="338" t="s">
        <v>20</v>
      </c>
      <c r="I5" s="339"/>
      <c r="J5" s="340" t="s">
        <v>21</v>
      </c>
      <c r="K5" s="1"/>
      <c r="L5" s="1"/>
    </row>
    <row r="6" spans="1:12">
      <c r="A6" s="337"/>
      <c r="B6" s="337"/>
      <c r="C6" s="337"/>
      <c r="D6" s="337"/>
      <c r="E6" s="337"/>
      <c r="F6" s="11" t="s">
        <v>22</v>
      </c>
      <c r="G6" s="11" t="s">
        <v>23</v>
      </c>
      <c r="H6" s="11" t="s">
        <v>22</v>
      </c>
      <c r="I6" s="11" t="s">
        <v>23</v>
      </c>
      <c r="J6" s="340"/>
      <c r="K6" s="1"/>
      <c r="L6" s="1"/>
    </row>
    <row r="7" spans="1:12">
      <c r="A7" s="12"/>
      <c r="B7" s="330"/>
      <c r="C7" s="331"/>
      <c r="D7" s="332"/>
      <c r="E7" s="13"/>
      <c r="F7" s="13"/>
      <c r="G7" s="13"/>
      <c r="H7" s="13"/>
      <c r="I7" s="13"/>
      <c r="J7" s="14"/>
      <c r="K7" s="1"/>
      <c r="L7" s="1"/>
    </row>
    <row r="8" spans="1:12">
      <c r="A8" s="15"/>
      <c r="B8" s="320"/>
      <c r="C8" s="321"/>
      <c r="D8" s="322"/>
      <c r="E8" s="16"/>
      <c r="F8" s="16"/>
      <c r="G8" s="16"/>
      <c r="H8" s="16"/>
      <c r="I8" s="16"/>
      <c r="J8" s="14"/>
      <c r="K8" s="1"/>
      <c r="L8" s="1"/>
    </row>
    <row r="9" spans="1:12">
      <c r="A9" s="15"/>
      <c r="B9" s="320"/>
      <c r="C9" s="321"/>
      <c r="D9" s="322"/>
      <c r="E9" s="16"/>
      <c r="F9" s="16"/>
      <c r="G9" s="16"/>
      <c r="H9" s="16"/>
      <c r="I9" s="16"/>
      <c r="J9" s="14"/>
      <c r="K9" s="1"/>
      <c r="L9" s="1"/>
    </row>
    <row r="10" spans="1:12">
      <c r="A10" s="15"/>
      <c r="B10" s="320"/>
      <c r="C10" s="321"/>
      <c r="D10" s="322"/>
      <c r="E10" s="16"/>
      <c r="F10" s="16"/>
      <c r="G10" s="16"/>
      <c r="H10" s="16"/>
      <c r="I10" s="16"/>
      <c r="J10" s="14"/>
      <c r="K10" s="1"/>
      <c r="L10" s="1"/>
    </row>
    <row r="11" spans="1:12">
      <c r="A11" s="15"/>
      <c r="B11" s="320"/>
      <c r="C11" s="321"/>
      <c r="D11" s="322"/>
      <c r="E11" s="16"/>
      <c r="F11" s="16"/>
      <c r="G11" s="16"/>
      <c r="H11" s="16"/>
      <c r="I11" s="16"/>
      <c r="J11" s="14"/>
      <c r="K11" s="1"/>
      <c r="L11" s="1"/>
    </row>
    <row r="12" spans="1:12">
      <c r="A12" s="15"/>
      <c r="B12" s="320"/>
      <c r="C12" s="321"/>
      <c r="D12" s="322"/>
      <c r="E12" s="16"/>
      <c r="F12" s="16"/>
      <c r="G12" s="16"/>
      <c r="H12" s="16"/>
      <c r="I12" s="16"/>
      <c r="J12" s="14"/>
      <c r="K12" s="1"/>
      <c r="L12" s="1"/>
    </row>
    <row r="13" spans="1:12">
      <c r="A13" s="15"/>
      <c r="B13" s="320"/>
      <c r="C13" s="321"/>
      <c r="D13" s="322"/>
      <c r="E13" s="16"/>
      <c r="F13" s="16"/>
      <c r="G13" s="16"/>
      <c r="H13" s="16"/>
      <c r="I13" s="16"/>
      <c r="J13" s="14"/>
      <c r="K13" s="1"/>
      <c r="L13" s="1"/>
    </row>
    <row r="14" spans="1:12" ht="13.2">
      <c r="A14" s="17"/>
      <c r="B14" s="323"/>
      <c r="C14" s="324"/>
      <c r="D14" s="324"/>
      <c r="E14" s="333"/>
      <c r="F14" s="18" t="s">
        <v>28</v>
      </c>
      <c r="G14" s="18"/>
      <c r="H14" s="18"/>
      <c r="I14" s="18"/>
      <c r="J14" s="19">
        <f>SUM(J7:J13)</f>
        <v>0</v>
      </c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28" t="s">
        <v>16</v>
      </c>
      <c r="B16" s="328" t="s">
        <v>29</v>
      </c>
      <c r="C16" s="328"/>
      <c r="D16" s="328"/>
      <c r="E16" s="328"/>
      <c r="F16" s="328"/>
      <c r="G16" s="328" t="s">
        <v>30</v>
      </c>
      <c r="H16" s="328" t="s">
        <v>18</v>
      </c>
      <c r="I16" s="326" t="s">
        <v>31</v>
      </c>
      <c r="J16" s="326" t="s">
        <v>21</v>
      </c>
      <c r="K16" s="1"/>
      <c r="L16" s="1"/>
    </row>
    <row r="17" spans="1:12">
      <c r="A17" s="329"/>
      <c r="B17" s="329"/>
      <c r="C17" s="329"/>
      <c r="D17" s="329"/>
      <c r="E17" s="329"/>
      <c r="F17" s="329"/>
      <c r="G17" s="329"/>
      <c r="H17" s="329"/>
      <c r="I17" s="327"/>
      <c r="J17" s="327"/>
      <c r="K17" s="1"/>
      <c r="L17" s="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1</v>
      </c>
      <c r="I18" s="13">
        <v>22.9849</v>
      </c>
      <c r="J18" s="21">
        <f>H18*I18</f>
        <v>22.9849</v>
      </c>
      <c r="K18" s="1"/>
      <c r="L18" s="1"/>
    </row>
    <row r="19" spans="1:12">
      <c r="A19" s="15" t="s">
        <v>77</v>
      </c>
      <c r="B19" s="320" t="s">
        <v>78</v>
      </c>
      <c r="C19" s="321"/>
      <c r="D19" s="321"/>
      <c r="E19" s="321"/>
      <c r="F19" s="322"/>
      <c r="G19" s="22"/>
      <c r="H19" s="16">
        <v>1</v>
      </c>
      <c r="I19" s="16">
        <v>11.1561</v>
      </c>
      <c r="J19" s="14">
        <f>H19*I19</f>
        <v>11.1561</v>
      </c>
      <c r="K19" s="1"/>
      <c r="L19" s="1"/>
    </row>
    <row r="20" spans="1:12">
      <c r="A20" s="15" t="s">
        <v>34</v>
      </c>
      <c r="B20" s="320" t="s">
        <v>35</v>
      </c>
      <c r="C20" s="321"/>
      <c r="D20" s="321"/>
      <c r="E20" s="321"/>
      <c r="F20" s="322"/>
      <c r="G20" s="22"/>
      <c r="H20" s="16">
        <v>2</v>
      </c>
      <c r="I20" s="16">
        <v>7.9046000000000003</v>
      </c>
      <c r="J20" s="14">
        <f>H20*I20</f>
        <v>15.809200000000001</v>
      </c>
      <c r="K20" s="1"/>
      <c r="L20" s="1"/>
    </row>
    <row r="21" spans="1:12">
      <c r="A21" s="15"/>
      <c r="B21" s="320"/>
      <c r="C21" s="321"/>
      <c r="D21" s="321"/>
      <c r="E21" s="321"/>
      <c r="F21" s="322"/>
      <c r="G21" s="22"/>
      <c r="H21" s="16"/>
      <c r="I21" s="16"/>
      <c r="J21" s="14"/>
      <c r="K21" s="1"/>
      <c r="L21" s="1"/>
    </row>
    <row r="22" spans="1:12">
      <c r="A22" s="15"/>
      <c r="B22" s="320"/>
      <c r="C22" s="321"/>
      <c r="D22" s="321"/>
      <c r="E22" s="322"/>
      <c r="F22" s="22" t="s">
        <v>36</v>
      </c>
      <c r="G22" s="22"/>
      <c r="H22" s="22"/>
      <c r="I22" s="22"/>
      <c r="J22" s="14">
        <f>SUM(J18:J20)</f>
        <v>49.950199999999995</v>
      </c>
      <c r="K22" s="1"/>
      <c r="L22" s="1"/>
    </row>
    <row r="23" spans="1:12">
      <c r="A23" s="15"/>
      <c r="B23" s="320"/>
      <c r="C23" s="321"/>
      <c r="D23" s="321"/>
      <c r="E23" s="322"/>
      <c r="F23" s="22" t="s">
        <v>37</v>
      </c>
      <c r="G23" s="22"/>
      <c r="H23" s="16"/>
      <c r="I23" s="23">
        <v>0.15509999999999999</v>
      </c>
      <c r="J23" s="14">
        <f>J22*I23</f>
        <v>7.7472760199999984</v>
      </c>
      <c r="K23" s="1"/>
      <c r="L23" s="1"/>
    </row>
    <row r="24" spans="1:12">
      <c r="A24" s="17"/>
      <c r="B24" s="323"/>
      <c r="C24" s="324"/>
      <c r="D24" s="324"/>
      <c r="E24" s="325"/>
      <c r="F24" s="18" t="s">
        <v>38</v>
      </c>
      <c r="G24" s="18"/>
      <c r="H24" s="24"/>
      <c r="I24" s="24"/>
      <c r="J24" s="25">
        <f>J22+J23</f>
        <v>57.697476019999996</v>
      </c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26"/>
      <c r="B26" s="27"/>
      <c r="C26" s="27"/>
      <c r="D26" s="27"/>
      <c r="E26" s="28"/>
      <c r="F26" s="29" t="s">
        <v>39</v>
      </c>
      <c r="G26" s="29"/>
      <c r="H26" s="29"/>
      <c r="I26" s="20"/>
      <c r="J26" s="30">
        <f>J14+J24</f>
        <v>57.697476019999996</v>
      </c>
      <c r="K26" s="1"/>
      <c r="L26" s="1"/>
    </row>
    <row r="27" spans="1:12">
      <c r="A27" s="31" t="s">
        <v>40</v>
      </c>
      <c r="B27" s="9"/>
      <c r="C27" s="32"/>
      <c r="D27" s="32"/>
      <c r="E27" s="33">
        <v>8</v>
      </c>
      <c r="F27" s="34" t="s">
        <v>41</v>
      </c>
      <c r="G27" s="35"/>
      <c r="H27" s="36"/>
      <c r="I27" s="18"/>
      <c r="J27" s="37">
        <f>J26/E27</f>
        <v>7.2121845024999995</v>
      </c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2">
      <c r="A29" s="326" t="s">
        <v>16</v>
      </c>
      <c r="B29" s="326" t="s">
        <v>42</v>
      </c>
      <c r="C29" s="326"/>
      <c r="D29" s="326"/>
      <c r="E29" s="326"/>
      <c r="F29" s="326"/>
      <c r="G29" s="328" t="s">
        <v>43</v>
      </c>
      <c r="H29" s="326" t="s">
        <v>44</v>
      </c>
      <c r="I29" s="326" t="s">
        <v>45</v>
      </c>
      <c r="J29" s="326" t="s">
        <v>46</v>
      </c>
    </row>
    <row r="30" spans="1:12">
      <c r="A30" s="327"/>
      <c r="B30" s="327"/>
      <c r="C30" s="327"/>
      <c r="D30" s="327"/>
      <c r="E30" s="327"/>
      <c r="F30" s="327"/>
      <c r="G30" s="329"/>
      <c r="H30" s="327"/>
      <c r="I30" s="327"/>
      <c r="J30" s="327"/>
    </row>
    <row r="31" spans="1:12">
      <c r="A31" s="15" t="s">
        <v>79</v>
      </c>
      <c r="B31" s="320" t="s">
        <v>80</v>
      </c>
      <c r="C31" s="321"/>
      <c r="D31" s="321"/>
      <c r="E31" s="321"/>
      <c r="F31" s="322"/>
      <c r="G31" s="38" t="s">
        <v>81</v>
      </c>
      <c r="H31" s="39">
        <v>20.62</v>
      </c>
      <c r="I31" s="40">
        <v>0.125</v>
      </c>
      <c r="J31" s="41">
        <f>H31*I31</f>
        <v>2.5775000000000001</v>
      </c>
    </row>
    <row r="32" spans="1:12">
      <c r="A32" s="15" t="s">
        <v>82</v>
      </c>
      <c r="B32" s="320" t="s">
        <v>83</v>
      </c>
      <c r="C32" s="321"/>
      <c r="D32" s="321"/>
      <c r="E32" s="321"/>
      <c r="F32" s="322"/>
      <c r="G32" s="38" t="s">
        <v>59</v>
      </c>
      <c r="H32" s="39">
        <v>11</v>
      </c>
      <c r="I32" s="40">
        <v>0.125</v>
      </c>
      <c r="J32" s="41">
        <f t="shared" ref="J32:J39" si="0">H32*I32</f>
        <v>1.375</v>
      </c>
    </row>
    <row r="33" spans="1:10">
      <c r="A33" s="15" t="s">
        <v>84</v>
      </c>
      <c r="B33" s="320" t="s">
        <v>85</v>
      </c>
      <c r="C33" s="321"/>
      <c r="D33" s="321"/>
      <c r="E33" s="321"/>
      <c r="F33" s="322"/>
      <c r="G33" s="38" t="s">
        <v>71</v>
      </c>
      <c r="H33" s="39">
        <v>0.34</v>
      </c>
      <c r="I33" s="40">
        <v>1.3</v>
      </c>
      <c r="J33" s="41">
        <f t="shared" si="0"/>
        <v>0.44200000000000006</v>
      </c>
    </row>
    <row r="34" spans="1:10">
      <c r="A34" s="15" t="s">
        <v>86</v>
      </c>
      <c r="B34" s="320" t="s">
        <v>87</v>
      </c>
      <c r="C34" s="321"/>
      <c r="D34" s="321"/>
      <c r="E34" s="321"/>
      <c r="F34" s="322"/>
      <c r="G34" s="38" t="s">
        <v>88</v>
      </c>
      <c r="H34" s="39">
        <v>88.33</v>
      </c>
      <c r="I34" s="40">
        <v>0.125</v>
      </c>
      <c r="J34" s="41">
        <f t="shared" si="0"/>
        <v>11.04125</v>
      </c>
    </row>
    <row r="35" spans="1:10">
      <c r="A35" s="15" t="s">
        <v>89</v>
      </c>
      <c r="B35" s="320" t="s">
        <v>90</v>
      </c>
      <c r="C35" s="321"/>
      <c r="D35" s="321"/>
      <c r="E35" s="321"/>
      <c r="F35" s="322"/>
      <c r="G35" s="38" t="s">
        <v>88</v>
      </c>
      <c r="H35" s="39">
        <v>61.71</v>
      </c>
      <c r="I35" s="40">
        <v>8.3000000000000004E-2</v>
      </c>
      <c r="J35" s="41">
        <f t="shared" si="0"/>
        <v>5.1219300000000008</v>
      </c>
    </row>
    <row r="36" spans="1:10">
      <c r="A36" s="15" t="s">
        <v>91</v>
      </c>
      <c r="B36" s="320" t="s">
        <v>92</v>
      </c>
      <c r="C36" s="321"/>
      <c r="D36" s="321"/>
      <c r="E36" s="321"/>
      <c r="F36" s="322"/>
      <c r="G36" s="38" t="s">
        <v>88</v>
      </c>
      <c r="H36" s="39">
        <v>30.25</v>
      </c>
      <c r="I36" s="40">
        <v>8.3000000000000004E-2</v>
      </c>
      <c r="J36" s="41">
        <f t="shared" si="0"/>
        <v>2.5107500000000003</v>
      </c>
    </row>
    <row r="37" spans="1:10">
      <c r="A37" s="15" t="s">
        <v>93</v>
      </c>
      <c r="B37" s="320" t="s">
        <v>94</v>
      </c>
      <c r="C37" s="321"/>
      <c r="D37" s="321"/>
      <c r="E37" s="321"/>
      <c r="F37" s="322"/>
      <c r="G37" s="38" t="s">
        <v>59</v>
      </c>
      <c r="H37" s="22">
        <v>75.92</v>
      </c>
      <c r="I37" s="40">
        <v>1</v>
      </c>
      <c r="J37" s="41">
        <f t="shared" si="0"/>
        <v>75.92</v>
      </c>
    </row>
    <row r="38" spans="1:10">
      <c r="A38" s="15" t="s">
        <v>95</v>
      </c>
      <c r="B38" s="320" t="s">
        <v>96</v>
      </c>
      <c r="C38" s="321"/>
      <c r="D38" s="321"/>
      <c r="E38" s="321"/>
      <c r="F38" s="322"/>
      <c r="G38" s="38" t="s">
        <v>88</v>
      </c>
      <c r="H38" s="22">
        <v>178.5</v>
      </c>
      <c r="I38" s="40">
        <v>8.3000000000000004E-2</v>
      </c>
      <c r="J38" s="41">
        <f t="shared" si="0"/>
        <v>14.8155</v>
      </c>
    </row>
    <row r="39" spans="1:10">
      <c r="A39" s="15" t="s">
        <v>97</v>
      </c>
      <c r="B39" s="320" t="s">
        <v>98</v>
      </c>
      <c r="C39" s="321"/>
      <c r="D39" s="321"/>
      <c r="E39" s="321"/>
      <c r="F39" s="322"/>
      <c r="G39" s="38" t="s">
        <v>59</v>
      </c>
      <c r="H39" s="22">
        <v>12.1</v>
      </c>
      <c r="I39" s="40">
        <v>1</v>
      </c>
      <c r="J39" s="41">
        <f t="shared" si="0"/>
        <v>12.1</v>
      </c>
    </row>
    <row r="40" spans="1:10">
      <c r="A40" s="17"/>
      <c r="B40" s="323"/>
      <c r="C40" s="324"/>
      <c r="D40" s="324"/>
      <c r="E40" s="325"/>
      <c r="F40" s="18" t="s">
        <v>47</v>
      </c>
      <c r="G40" s="18"/>
      <c r="H40" s="18"/>
      <c r="I40" s="18"/>
      <c r="J40" s="37">
        <f>SUM(J31:J39)</f>
        <v>125.90392999999999</v>
      </c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326" t="s">
        <v>16</v>
      </c>
      <c r="B42" s="326" t="s">
        <v>48</v>
      </c>
      <c r="C42" s="326"/>
      <c r="D42" s="326"/>
      <c r="E42" s="326"/>
      <c r="F42" s="326"/>
      <c r="G42" s="326" t="s">
        <v>49</v>
      </c>
      <c r="H42" s="328" t="s">
        <v>50</v>
      </c>
      <c r="I42" s="328" t="s">
        <v>45</v>
      </c>
      <c r="J42" s="326" t="s">
        <v>46</v>
      </c>
    </row>
    <row r="43" spans="1:10">
      <c r="A43" s="327"/>
      <c r="B43" s="327"/>
      <c r="C43" s="327"/>
      <c r="D43" s="327"/>
      <c r="E43" s="327"/>
      <c r="F43" s="327"/>
      <c r="G43" s="327"/>
      <c r="H43" s="329"/>
      <c r="I43" s="329"/>
      <c r="J43" s="327"/>
    </row>
    <row r="44" spans="1:10">
      <c r="A44" s="15"/>
      <c r="B44" s="42"/>
      <c r="C44" s="43"/>
      <c r="D44" s="43"/>
      <c r="E44" s="43"/>
      <c r="F44" s="44"/>
      <c r="G44" s="39"/>
      <c r="H44" s="39"/>
      <c r="I44" s="40"/>
      <c r="J44" s="41"/>
    </row>
    <row r="45" spans="1:10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0">
      <c r="A46" s="15"/>
      <c r="B46" s="320"/>
      <c r="C46" s="321"/>
      <c r="D46" s="321"/>
      <c r="E46" s="321"/>
      <c r="F46" s="322"/>
      <c r="G46" s="39"/>
      <c r="H46" s="39"/>
      <c r="I46" s="40"/>
      <c r="J46" s="41"/>
    </row>
    <row r="47" spans="1:10">
      <c r="A47" s="15"/>
      <c r="B47" s="320"/>
      <c r="C47" s="321"/>
      <c r="D47" s="321"/>
      <c r="E47" s="321"/>
      <c r="F47" s="322"/>
      <c r="G47" s="39"/>
      <c r="H47" s="39"/>
      <c r="I47" s="40"/>
      <c r="J47" s="41"/>
    </row>
    <row r="48" spans="1:10">
      <c r="A48" s="15"/>
      <c r="B48" s="320"/>
      <c r="C48" s="321"/>
      <c r="D48" s="321"/>
      <c r="E48" s="321"/>
      <c r="F48" s="322"/>
      <c r="G48" s="39"/>
      <c r="H48" s="39"/>
      <c r="I48" s="40"/>
      <c r="J48" s="41"/>
    </row>
    <row r="49" spans="1:11">
      <c r="A49" s="15"/>
      <c r="B49" s="320"/>
      <c r="C49" s="321"/>
      <c r="D49" s="321"/>
      <c r="E49" s="321"/>
      <c r="F49" s="322"/>
      <c r="G49" s="39"/>
      <c r="H49" s="39"/>
      <c r="I49" s="39"/>
      <c r="J49" s="41"/>
    </row>
    <row r="50" spans="1:11">
      <c r="A50" s="15"/>
      <c r="B50" s="320"/>
      <c r="C50" s="321"/>
      <c r="D50" s="321"/>
      <c r="E50" s="321"/>
      <c r="F50" s="322"/>
      <c r="G50" s="39"/>
      <c r="H50" s="39"/>
      <c r="I50" s="39"/>
      <c r="J50" s="41"/>
    </row>
    <row r="51" spans="1:11">
      <c r="A51" s="15"/>
      <c r="B51" s="320"/>
      <c r="C51" s="321"/>
      <c r="D51" s="321"/>
      <c r="E51" s="321"/>
      <c r="F51" s="322"/>
      <c r="G51" s="39"/>
      <c r="H51" s="39"/>
      <c r="I51" s="39"/>
      <c r="J51" s="41"/>
    </row>
    <row r="52" spans="1:11">
      <c r="A52" s="17"/>
      <c r="B52" s="323"/>
      <c r="C52" s="324"/>
      <c r="D52" s="324"/>
      <c r="E52" s="325"/>
      <c r="F52" s="18" t="s">
        <v>53</v>
      </c>
      <c r="G52" s="18"/>
      <c r="H52" s="18"/>
      <c r="I52" s="18"/>
      <c r="J52" s="37">
        <f>SUM(J44:J51)</f>
        <v>0</v>
      </c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1">
      <c r="A54" s="1"/>
      <c r="B54" s="1"/>
      <c r="C54" s="1"/>
      <c r="D54" s="1"/>
      <c r="E54" s="1"/>
      <c r="F54" s="45" t="s">
        <v>54</v>
      </c>
      <c r="G54" s="29"/>
      <c r="H54" s="29"/>
      <c r="I54" s="29"/>
      <c r="J54" s="46">
        <f>TRUNC(J27+J40+J52,2)</f>
        <v>133.11000000000001</v>
      </c>
    </row>
    <row r="55" spans="1:11">
      <c r="A55" s="1"/>
      <c r="B55" s="1"/>
      <c r="C55" s="1"/>
      <c r="D55" s="1"/>
      <c r="E55" s="1"/>
      <c r="F55" s="3"/>
      <c r="G55" s="4"/>
      <c r="H55" s="4"/>
      <c r="I55" s="4"/>
      <c r="J55" s="5"/>
    </row>
    <row r="56" spans="1:11">
      <c r="A56" s="1"/>
      <c r="B56" s="1"/>
      <c r="C56" s="1"/>
      <c r="D56" s="1"/>
      <c r="E56" s="1"/>
      <c r="F56" s="3" t="s">
        <v>105</v>
      </c>
      <c r="G56" s="4"/>
      <c r="H56" s="223"/>
      <c r="I56" s="4"/>
      <c r="J56" s="224">
        <f>TRUNC(J54*0.2031,2)</f>
        <v>27.03</v>
      </c>
    </row>
    <row r="57" spans="1:11">
      <c r="A57" s="1"/>
      <c r="B57" s="1"/>
      <c r="C57" s="1"/>
      <c r="D57" s="1"/>
      <c r="E57" s="1"/>
      <c r="F57" s="3"/>
      <c r="G57" s="4"/>
      <c r="H57" s="4"/>
      <c r="I57" s="4"/>
      <c r="J57" s="5"/>
    </row>
    <row r="58" spans="1:11">
      <c r="A58" s="1"/>
      <c r="B58" s="1"/>
      <c r="C58" s="1"/>
      <c r="D58" s="1"/>
      <c r="E58" s="1"/>
      <c r="F58" s="31" t="s">
        <v>55</v>
      </c>
      <c r="G58" s="9"/>
      <c r="H58" s="9"/>
      <c r="I58" s="9"/>
      <c r="J58" s="47">
        <f>TRUNC(J54+J56,2)</f>
        <v>160.13999999999999</v>
      </c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1">
      <c r="A60" s="48" t="s">
        <v>56</v>
      </c>
      <c r="B60" s="29"/>
      <c r="C60" s="29"/>
      <c r="D60" s="29"/>
      <c r="E60" s="29"/>
      <c r="F60" s="29"/>
      <c r="G60" s="29"/>
      <c r="H60" s="29"/>
      <c r="I60" s="29"/>
      <c r="J60" s="49"/>
      <c r="K60" s="1"/>
    </row>
    <row r="61" spans="1:11">
      <c r="A61" s="3"/>
      <c r="B61" s="4"/>
      <c r="C61" s="4"/>
      <c r="D61" s="4"/>
      <c r="E61" s="4"/>
      <c r="F61" s="4"/>
      <c r="G61" s="4"/>
      <c r="H61" s="4"/>
      <c r="I61" s="4"/>
      <c r="J61" s="5"/>
      <c r="K61" s="1"/>
    </row>
    <row r="62" spans="1:1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1">
      <c r="A63" s="31"/>
      <c r="B63" s="9"/>
      <c r="C63" s="9"/>
      <c r="D63" s="9"/>
      <c r="E63" s="9"/>
      <c r="F63" s="9"/>
      <c r="G63" s="9"/>
      <c r="H63" s="9"/>
      <c r="I63" s="9"/>
      <c r="J63" s="50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45"/>
      <c r="B65" s="51"/>
      <c r="C65" s="29"/>
      <c r="D65" s="29"/>
      <c r="E65" s="29"/>
      <c r="F65" s="29"/>
      <c r="G65" s="29"/>
      <c r="H65" s="29"/>
      <c r="I65" s="29"/>
      <c r="J65" s="49"/>
      <c r="K65" s="1"/>
    </row>
    <row r="66" spans="1:11">
      <c r="A66" s="3"/>
      <c r="B66" s="52"/>
      <c r="C66" s="4"/>
      <c r="D66" s="4"/>
      <c r="E66" s="4"/>
      <c r="F66" s="4"/>
      <c r="G66" s="4"/>
      <c r="H66" s="4"/>
      <c r="I66" s="4"/>
      <c r="J66" s="5"/>
      <c r="K66" s="1"/>
    </row>
    <row r="67" spans="1:11">
      <c r="A67" s="53" t="s">
        <v>57</v>
      </c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>
      <c r="A68" s="3"/>
      <c r="B68" s="4"/>
      <c r="C68" s="4"/>
      <c r="D68" s="4"/>
      <c r="E68" s="4"/>
      <c r="F68" s="4"/>
      <c r="G68" s="4"/>
      <c r="H68" s="4"/>
      <c r="I68" s="4"/>
      <c r="J68" s="5"/>
      <c r="K68" s="1"/>
    </row>
    <row r="69" spans="1:11">
      <c r="A69" s="53" t="s">
        <v>103</v>
      </c>
      <c r="B69" s="52"/>
      <c r="C69" s="4"/>
      <c r="D69" s="4"/>
      <c r="E69" s="4"/>
      <c r="F69" s="4"/>
      <c r="G69" s="4"/>
      <c r="H69" s="4"/>
      <c r="I69" s="4"/>
      <c r="J69" s="54"/>
      <c r="K69" s="1"/>
    </row>
    <row r="70" spans="1:11">
      <c r="A70" s="3"/>
      <c r="B70" s="4"/>
      <c r="C70" s="4"/>
      <c r="D70" s="4"/>
      <c r="E70" s="4"/>
      <c r="F70" s="4"/>
      <c r="G70" s="4"/>
      <c r="H70" s="4"/>
      <c r="I70" s="4"/>
      <c r="J70" s="5"/>
      <c r="K70" s="1"/>
    </row>
    <row r="71" spans="1:11">
      <c r="A71" s="53" t="s">
        <v>102</v>
      </c>
      <c r="B71" s="52"/>
      <c r="C71" s="4"/>
      <c r="D71" s="4"/>
      <c r="E71" s="4"/>
      <c r="F71" s="4"/>
      <c r="G71" s="4"/>
      <c r="H71" s="4" t="s">
        <v>185</v>
      </c>
      <c r="I71" s="52"/>
      <c r="J71" s="123"/>
      <c r="K71" s="1"/>
    </row>
    <row r="72" spans="1:11">
      <c r="A72" s="3"/>
      <c r="B72" s="52"/>
      <c r="C72" s="4"/>
      <c r="D72" s="4"/>
      <c r="E72" s="4"/>
      <c r="F72" s="4"/>
      <c r="G72" s="4"/>
      <c r="H72" s="4"/>
      <c r="I72" s="4"/>
      <c r="J72" s="5"/>
      <c r="K72" s="1"/>
    </row>
    <row r="73" spans="1:11">
      <c r="A73" s="31"/>
      <c r="B73" s="9"/>
      <c r="C73" s="9"/>
      <c r="D73" s="9"/>
      <c r="E73" s="9"/>
      <c r="F73" s="9"/>
      <c r="G73" s="9"/>
      <c r="H73" s="9"/>
      <c r="I73" s="9"/>
      <c r="J73" s="50"/>
      <c r="K73" s="1"/>
    </row>
  </sheetData>
  <mergeCells count="58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22:E22"/>
    <mergeCell ref="B23:E23"/>
    <mergeCell ref="B24:E24"/>
    <mergeCell ref="A29:A30"/>
    <mergeCell ref="B29:F30"/>
    <mergeCell ref="B39:F39"/>
    <mergeCell ref="H29:H30"/>
    <mergeCell ref="I29:I30"/>
    <mergeCell ref="J29:J30"/>
    <mergeCell ref="B31:F31"/>
    <mergeCell ref="B32:F32"/>
    <mergeCell ref="B33:F33"/>
    <mergeCell ref="G29:G30"/>
    <mergeCell ref="B34:F34"/>
    <mergeCell ref="B35:F35"/>
    <mergeCell ref="B36:F36"/>
    <mergeCell ref="B37:F37"/>
    <mergeCell ref="B38:F38"/>
    <mergeCell ref="B40:E40"/>
    <mergeCell ref="A42:A43"/>
    <mergeCell ref="B42:F43"/>
    <mergeCell ref="G42:G43"/>
    <mergeCell ref="H42:H43"/>
    <mergeCell ref="B50:F50"/>
    <mergeCell ref="B51:F51"/>
    <mergeCell ref="B52:E52"/>
    <mergeCell ref="J42:J43"/>
    <mergeCell ref="B45:F45"/>
    <mergeCell ref="B46:F46"/>
    <mergeCell ref="B47:F47"/>
    <mergeCell ref="B48:F48"/>
    <mergeCell ref="B49:F49"/>
    <mergeCell ref="I42:I43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3"/>
  <sheetViews>
    <sheetView topLeftCell="A7" workbookViewId="0">
      <selection activeCell="J7" sqref="J7"/>
    </sheetView>
  </sheetViews>
  <sheetFormatPr defaultColWidth="8.88671875" defaultRowHeight="10.199999999999999"/>
  <cols>
    <col min="1" max="2" width="10.33203125" style="2" customWidth="1"/>
    <col min="3" max="3" width="8.88671875" style="2"/>
    <col min="4" max="4" width="12.33203125" style="2" customWidth="1"/>
    <col min="5" max="16384" width="8.88671875" style="2"/>
  </cols>
  <sheetData>
    <row r="1" spans="1:12" ht="13.8">
      <c r="A1" s="334" t="s">
        <v>12</v>
      </c>
      <c r="B1" s="335"/>
      <c r="C1" s="335"/>
      <c r="D1" s="335"/>
      <c r="E1" s="335"/>
      <c r="F1" s="335"/>
      <c r="G1" s="335"/>
      <c r="H1" s="335"/>
      <c r="I1" s="335"/>
      <c r="J1" s="336"/>
      <c r="K1" s="1"/>
      <c r="L1" s="1"/>
    </row>
    <row r="2" spans="1:12">
      <c r="A2" s="3"/>
      <c r="B2" s="4"/>
      <c r="C2" s="4"/>
      <c r="D2" s="4"/>
      <c r="E2" s="4"/>
      <c r="F2" s="4"/>
      <c r="G2" s="4"/>
      <c r="H2" s="4"/>
      <c r="I2" s="4"/>
      <c r="J2" s="5"/>
      <c r="K2" s="1"/>
      <c r="L2" s="1"/>
    </row>
    <row r="3" spans="1:12">
      <c r="A3" s="6" t="s">
        <v>13</v>
      </c>
      <c r="B3" s="7" t="s">
        <v>106</v>
      </c>
      <c r="C3" s="8" t="s">
        <v>14</v>
      </c>
      <c r="D3" s="7" t="s">
        <v>168</v>
      </c>
      <c r="E3" s="9"/>
      <c r="F3" s="9"/>
      <c r="G3" s="9"/>
      <c r="H3" s="9"/>
      <c r="I3" s="8" t="s">
        <v>15</v>
      </c>
      <c r="J3" s="10" t="s">
        <v>107</v>
      </c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37" t="s">
        <v>16</v>
      </c>
      <c r="B5" s="337" t="s">
        <v>17</v>
      </c>
      <c r="C5" s="337"/>
      <c r="D5" s="337"/>
      <c r="E5" s="337" t="s">
        <v>18</v>
      </c>
      <c r="F5" s="337" t="s">
        <v>19</v>
      </c>
      <c r="G5" s="337"/>
      <c r="H5" s="338" t="s">
        <v>20</v>
      </c>
      <c r="I5" s="339"/>
      <c r="J5" s="340" t="s">
        <v>21</v>
      </c>
      <c r="K5" s="1"/>
      <c r="L5" s="1"/>
    </row>
    <row r="6" spans="1:12">
      <c r="A6" s="337"/>
      <c r="B6" s="337"/>
      <c r="C6" s="337"/>
      <c r="D6" s="337"/>
      <c r="E6" s="337"/>
      <c r="F6" s="122" t="s">
        <v>22</v>
      </c>
      <c r="G6" s="122" t="s">
        <v>23</v>
      </c>
      <c r="H6" s="122" t="s">
        <v>22</v>
      </c>
      <c r="I6" s="122" t="s">
        <v>23</v>
      </c>
      <c r="J6" s="340"/>
      <c r="K6" s="1"/>
      <c r="L6" s="1"/>
    </row>
    <row r="7" spans="1:12">
      <c r="A7" s="12"/>
      <c r="B7" s="330"/>
      <c r="C7" s="331"/>
      <c r="D7" s="332"/>
      <c r="E7" s="13"/>
      <c r="F7" s="13"/>
      <c r="G7" s="13"/>
      <c r="H7" s="13"/>
      <c r="I7" s="13"/>
      <c r="J7" s="14"/>
      <c r="K7" s="1"/>
      <c r="L7" s="1"/>
    </row>
    <row r="8" spans="1:12">
      <c r="A8" s="15"/>
      <c r="B8" s="320"/>
      <c r="C8" s="321"/>
      <c r="D8" s="322"/>
      <c r="E8" s="16"/>
      <c r="F8" s="16"/>
      <c r="G8" s="16"/>
      <c r="H8" s="16"/>
      <c r="I8" s="16"/>
      <c r="J8" s="14"/>
      <c r="K8" s="1"/>
      <c r="L8" s="1"/>
    </row>
    <row r="9" spans="1:12">
      <c r="A9" s="15"/>
      <c r="B9" s="320"/>
      <c r="C9" s="321"/>
      <c r="D9" s="322"/>
      <c r="E9" s="16"/>
      <c r="F9" s="16"/>
      <c r="G9" s="16"/>
      <c r="H9" s="16"/>
      <c r="I9" s="16"/>
      <c r="J9" s="14"/>
      <c r="K9" s="1"/>
      <c r="L9" s="1"/>
    </row>
    <row r="10" spans="1:12">
      <c r="A10" s="15"/>
      <c r="B10" s="320"/>
      <c r="C10" s="321"/>
      <c r="D10" s="322"/>
      <c r="E10" s="16"/>
      <c r="F10" s="16"/>
      <c r="G10" s="16"/>
      <c r="H10" s="16"/>
      <c r="I10" s="16"/>
      <c r="J10" s="14"/>
      <c r="K10" s="1"/>
      <c r="L10" s="1"/>
    </row>
    <row r="11" spans="1:12">
      <c r="A11" s="15"/>
      <c r="B11" s="320"/>
      <c r="C11" s="321"/>
      <c r="D11" s="322"/>
      <c r="E11" s="16"/>
      <c r="F11" s="16"/>
      <c r="G11" s="16"/>
      <c r="H11" s="16"/>
      <c r="I11" s="16"/>
      <c r="J11" s="14"/>
      <c r="K11" s="1"/>
      <c r="L11" s="1"/>
    </row>
    <row r="12" spans="1:12">
      <c r="A12" s="15"/>
      <c r="B12" s="320"/>
      <c r="C12" s="321"/>
      <c r="D12" s="322"/>
      <c r="E12" s="16"/>
      <c r="F12" s="16"/>
      <c r="G12" s="16"/>
      <c r="H12" s="16"/>
      <c r="I12" s="16"/>
      <c r="J12" s="14"/>
      <c r="K12" s="1"/>
      <c r="L12" s="1"/>
    </row>
    <row r="13" spans="1:12">
      <c r="A13" s="15"/>
      <c r="B13" s="320"/>
      <c r="C13" s="321"/>
      <c r="D13" s="322"/>
      <c r="E13" s="16"/>
      <c r="F13" s="16"/>
      <c r="G13" s="16"/>
      <c r="H13" s="16"/>
      <c r="I13" s="16"/>
      <c r="J13" s="14"/>
      <c r="K13" s="1"/>
      <c r="L13" s="1"/>
    </row>
    <row r="14" spans="1:12" ht="13.2">
      <c r="A14" s="17"/>
      <c r="B14" s="323"/>
      <c r="C14" s="324"/>
      <c r="D14" s="324"/>
      <c r="E14" s="333"/>
      <c r="F14" s="18" t="s">
        <v>28</v>
      </c>
      <c r="G14" s="18"/>
      <c r="H14" s="18"/>
      <c r="I14" s="18"/>
      <c r="J14" s="19">
        <f>SUM(J7:J13)</f>
        <v>0</v>
      </c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28" t="s">
        <v>16</v>
      </c>
      <c r="B16" s="328" t="s">
        <v>29</v>
      </c>
      <c r="C16" s="328"/>
      <c r="D16" s="328"/>
      <c r="E16" s="328"/>
      <c r="F16" s="328"/>
      <c r="G16" s="328" t="s">
        <v>30</v>
      </c>
      <c r="H16" s="328" t="s">
        <v>18</v>
      </c>
      <c r="I16" s="326" t="s">
        <v>31</v>
      </c>
      <c r="J16" s="326" t="s">
        <v>21</v>
      </c>
      <c r="K16" s="1"/>
      <c r="L16" s="1"/>
    </row>
    <row r="17" spans="1:12">
      <c r="A17" s="329"/>
      <c r="B17" s="329"/>
      <c r="C17" s="329"/>
      <c r="D17" s="329"/>
      <c r="E17" s="329"/>
      <c r="F17" s="329"/>
      <c r="G17" s="329"/>
      <c r="H17" s="329"/>
      <c r="I17" s="327"/>
      <c r="J17" s="327"/>
      <c r="K17" s="1"/>
      <c r="L17" s="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18.5</v>
      </c>
      <c r="I18" s="13">
        <v>22.9849</v>
      </c>
      <c r="J18" s="21">
        <f>H18*I18</f>
        <v>425.22064999999998</v>
      </c>
      <c r="K18" s="1"/>
      <c r="L18" s="1"/>
    </row>
    <row r="19" spans="1:12">
      <c r="A19" s="15" t="s">
        <v>77</v>
      </c>
      <c r="B19" s="320" t="s">
        <v>78</v>
      </c>
      <c r="C19" s="321"/>
      <c r="D19" s="321"/>
      <c r="E19" s="321"/>
      <c r="F19" s="322"/>
      <c r="G19" s="22"/>
      <c r="H19" s="16">
        <v>100</v>
      </c>
      <c r="I19" s="16">
        <v>11.1561</v>
      </c>
      <c r="J19" s="14">
        <f>H19*I19</f>
        <v>1115.6100000000001</v>
      </c>
      <c r="K19" s="1"/>
      <c r="L19" s="1"/>
    </row>
    <row r="20" spans="1:12">
      <c r="A20" s="15" t="s">
        <v>34</v>
      </c>
      <c r="B20" s="320" t="s">
        <v>35</v>
      </c>
      <c r="C20" s="321"/>
      <c r="D20" s="321"/>
      <c r="E20" s="321"/>
      <c r="F20" s="322"/>
      <c r="G20" s="22"/>
      <c r="H20" s="16">
        <v>10</v>
      </c>
      <c r="I20" s="16">
        <v>7.9046000000000003</v>
      </c>
      <c r="J20" s="14">
        <f>H20*I20</f>
        <v>79.046000000000006</v>
      </c>
      <c r="K20" s="1"/>
      <c r="L20" s="1"/>
    </row>
    <row r="21" spans="1:12">
      <c r="A21" s="15"/>
      <c r="B21" s="320"/>
      <c r="C21" s="321"/>
      <c r="D21" s="321"/>
      <c r="E21" s="321"/>
      <c r="F21" s="322"/>
      <c r="G21" s="22"/>
      <c r="H21" s="16"/>
      <c r="I21" s="16"/>
      <c r="J21" s="14"/>
      <c r="K21" s="1"/>
      <c r="L21" s="1"/>
    </row>
    <row r="22" spans="1:12">
      <c r="A22" s="15"/>
      <c r="B22" s="320"/>
      <c r="C22" s="321"/>
      <c r="D22" s="321"/>
      <c r="E22" s="322"/>
      <c r="F22" s="22" t="s">
        <v>36</v>
      </c>
      <c r="G22" s="22"/>
      <c r="H22" s="22"/>
      <c r="I22" s="22"/>
      <c r="J22" s="14">
        <f>SUM(J18:J20)</f>
        <v>1619.8766500000002</v>
      </c>
      <c r="K22" s="1"/>
      <c r="L22" s="1"/>
    </row>
    <row r="23" spans="1:12">
      <c r="A23" s="15"/>
      <c r="B23" s="320"/>
      <c r="C23" s="321"/>
      <c r="D23" s="321"/>
      <c r="E23" s="322"/>
      <c r="F23" s="22" t="s">
        <v>37</v>
      </c>
      <c r="G23" s="22"/>
      <c r="H23" s="16"/>
      <c r="I23" s="23">
        <v>0.2051</v>
      </c>
      <c r="J23" s="14">
        <f>J22*I23</f>
        <v>332.23670091500003</v>
      </c>
      <c r="K23" s="1"/>
      <c r="L23" s="1"/>
    </row>
    <row r="24" spans="1:12">
      <c r="A24" s="17"/>
      <c r="B24" s="323"/>
      <c r="C24" s="324"/>
      <c r="D24" s="324"/>
      <c r="E24" s="325"/>
      <c r="F24" s="18" t="s">
        <v>38</v>
      </c>
      <c r="G24" s="18"/>
      <c r="H24" s="24"/>
      <c r="I24" s="24"/>
      <c r="J24" s="25">
        <f>J22+J23</f>
        <v>1952.1133509150002</v>
      </c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26"/>
      <c r="B26" s="27"/>
      <c r="C26" s="27"/>
      <c r="D26" s="27"/>
      <c r="E26" s="28"/>
      <c r="F26" s="29" t="s">
        <v>39</v>
      </c>
      <c r="G26" s="29"/>
      <c r="H26" s="29"/>
      <c r="I26" s="20"/>
      <c r="J26" s="86">
        <f>J14+J24</f>
        <v>1952.1133509150002</v>
      </c>
      <c r="K26" s="1"/>
      <c r="L26" s="1"/>
    </row>
    <row r="27" spans="1:12">
      <c r="A27" s="31" t="s">
        <v>40</v>
      </c>
      <c r="B27" s="9"/>
      <c r="C27" s="32"/>
      <c r="D27" s="32"/>
      <c r="E27" s="33">
        <v>1</v>
      </c>
      <c r="F27" s="34" t="s">
        <v>41</v>
      </c>
      <c r="G27" s="35"/>
      <c r="H27" s="36"/>
      <c r="I27" s="18"/>
      <c r="J27" s="124">
        <f>J26/E27</f>
        <v>1952.1133509150002</v>
      </c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2">
      <c r="A29" s="326" t="s">
        <v>16</v>
      </c>
      <c r="B29" s="326" t="s">
        <v>42</v>
      </c>
      <c r="C29" s="326"/>
      <c r="D29" s="326"/>
      <c r="E29" s="326"/>
      <c r="F29" s="326"/>
      <c r="G29" s="328" t="s">
        <v>43</v>
      </c>
      <c r="H29" s="326" t="s">
        <v>44</v>
      </c>
      <c r="I29" s="326" t="s">
        <v>45</v>
      </c>
      <c r="J29" s="326" t="s">
        <v>46</v>
      </c>
    </row>
    <row r="30" spans="1:12">
      <c r="A30" s="327"/>
      <c r="B30" s="327"/>
      <c r="C30" s="327"/>
      <c r="D30" s="327"/>
      <c r="E30" s="327"/>
      <c r="F30" s="327"/>
      <c r="G30" s="329"/>
      <c r="H30" s="327"/>
      <c r="I30" s="327"/>
      <c r="J30" s="327"/>
    </row>
    <row r="31" spans="1:12">
      <c r="A31" s="126" t="s">
        <v>113</v>
      </c>
      <c r="B31" s="320" t="s">
        <v>108</v>
      </c>
      <c r="C31" s="321"/>
      <c r="D31" s="321"/>
      <c r="E31" s="321"/>
      <c r="F31" s="322"/>
      <c r="G31" s="38" t="s">
        <v>110</v>
      </c>
      <c r="H31" s="39">
        <v>36.409999999999997</v>
      </c>
      <c r="I31" s="40">
        <v>2</v>
      </c>
      <c r="J31" s="14">
        <f>H31*I31</f>
        <v>72.819999999999993</v>
      </c>
    </row>
    <row r="32" spans="1:12">
      <c r="A32" s="126" t="s">
        <v>172</v>
      </c>
      <c r="B32" s="320" t="s">
        <v>109</v>
      </c>
      <c r="C32" s="321"/>
      <c r="D32" s="321"/>
      <c r="E32" s="321"/>
      <c r="F32" s="322"/>
      <c r="G32" s="38" t="s">
        <v>1</v>
      </c>
      <c r="H32" s="39">
        <v>302.32</v>
      </c>
      <c r="I32" s="40">
        <v>4.7</v>
      </c>
      <c r="J32" s="14">
        <f t="shared" ref="J32:J34" si="0">H32*I32</f>
        <v>1420.904</v>
      </c>
    </row>
    <row r="33" spans="1:10">
      <c r="A33" s="126" t="s">
        <v>112</v>
      </c>
      <c r="B33" s="320" t="s">
        <v>111</v>
      </c>
      <c r="C33" s="321"/>
      <c r="D33" s="321"/>
      <c r="E33" s="321"/>
      <c r="F33" s="322"/>
      <c r="G33" s="38" t="s">
        <v>1</v>
      </c>
      <c r="H33" s="39">
        <v>5.98</v>
      </c>
      <c r="I33" s="40">
        <v>4.7</v>
      </c>
      <c r="J33" s="14">
        <f t="shared" si="0"/>
        <v>28.106000000000002</v>
      </c>
    </row>
    <row r="34" spans="1:10">
      <c r="A34" s="126" t="s">
        <v>114</v>
      </c>
      <c r="B34" s="320" t="s">
        <v>115</v>
      </c>
      <c r="C34" s="321"/>
      <c r="D34" s="321"/>
      <c r="E34" s="321"/>
      <c r="F34" s="322"/>
      <c r="G34" s="38" t="s">
        <v>107</v>
      </c>
      <c r="H34" s="16">
        <v>30580</v>
      </c>
      <c r="I34" s="40">
        <v>1</v>
      </c>
      <c r="J34" s="14">
        <f t="shared" si="0"/>
        <v>30580</v>
      </c>
    </row>
    <row r="35" spans="1:10">
      <c r="A35" s="15"/>
      <c r="B35" s="320"/>
      <c r="C35" s="321"/>
      <c r="D35" s="321"/>
      <c r="E35" s="321"/>
      <c r="F35" s="322"/>
      <c r="G35" s="38"/>
      <c r="H35" s="39"/>
      <c r="I35" s="40"/>
      <c r="J35" s="41"/>
    </row>
    <row r="36" spans="1:10">
      <c r="A36" s="15"/>
      <c r="B36" s="320"/>
      <c r="C36" s="321"/>
      <c r="D36" s="321"/>
      <c r="E36" s="321"/>
      <c r="F36" s="322"/>
      <c r="G36" s="38"/>
      <c r="H36" s="39"/>
      <c r="I36" s="40"/>
      <c r="J36" s="41"/>
    </row>
    <row r="37" spans="1:10">
      <c r="A37" s="15"/>
      <c r="B37" s="320"/>
      <c r="C37" s="321"/>
      <c r="D37" s="321"/>
      <c r="E37" s="321"/>
      <c r="F37" s="322"/>
      <c r="G37" s="38"/>
      <c r="H37" s="22"/>
      <c r="I37" s="40"/>
      <c r="J37" s="41"/>
    </row>
    <row r="38" spans="1:10">
      <c r="A38" s="15"/>
      <c r="B38" s="320"/>
      <c r="C38" s="321"/>
      <c r="D38" s="321"/>
      <c r="E38" s="321"/>
      <c r="F38" s="322"/>
      <c r="G38" s="38"/>
      <c r="H38" s="22"/>
      <c r="I38" s="40"/>
      <c r="J38" s="41"/>
    </row>
    <row r="39" spans="1:10">
      <c r="A39" s="15"/>
      <c r="B39" s="320"/>
      <c r="C39" s="321"/>
      <c r="D39" s="321"/>
      <c r="E39" s="321"/>
      <c r="F39" s="322"/>
      <c r="G39" s="38"/>
      <c r="H39" s="22"/>
      <c r="I39" s="40"/>
      <c r="J39" s="41"/>
    </row>
    <row r="40" spans="1:10">
      <c r="A40" s="17"/>
      <c r="B40" s="323"/>
      <c r="C40" s="324"/>
      <c r="D40" s="324"/>
      <c r="E40" s="325"/>
      <c r="F40" s="18" t="s">
        <v>47</v>
      </c>
      <c r="G40" s="18"/>
      <c r="H40" s="18"/>
      <c r="I40" s="18"/>
      <c r="J40" s="124">
        <f>SUM(J31:J39)</f>
        <v>32101.83</v>
      </c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326" t="s">
        <v>16</v>
      </c>
      <c r="B42" s="326" t="s">
        <v>48</v>
      </c>
      <c r="C42" s="326"/>
      <c r="D42" s="326"/>
      <c r="E42" s="326"/>
      <c r="F42" s="326"/>
      <c r="G42" s="326" t="s">
        <v>49</v>
      </c>
      <c r="H42" s="328" t="s">
        <v>50</v>
      </c>
      <c r="I42" s="328" t="s">
        <v>45</v>
      </c>
      <c r="J42" s="326" t="s">
        <v>46</v>
      </c>
    </row>
    <row r="43" spans="1:10">
      <c r="A43" s="327"/>
      <c r="B43" s="327"/>
      <c r="C43" s="327"/>
      <c r="D43" s="327"/>
      <c r="E43" s="327"/>
      <c r="F43" s="327"/>
      <c r="G43" s="327"/>
      <c r="H43" s="329"/>
      <c r="I43" s="329"/>
      <c r="J43" s="327"/>
    </row>
    <row r="44" spans="1:10">
      <c r="A44" s="15"/>
      <c r="B44" s="119"/>
      <c r="C44" s="120"/>
      <c r="D44" s="120"/>
      <c r="E44" s="120"/>
      <c r="F44" s="121"/>
      <c r="G44" s="39"/>
      <c r="H44" s="39"/>
      <c r="I44" s="40"/>
      <c r="J44" s="41"/>
    </row>
    <row r="45" spans="1:10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0">
      <c r="A46" s="15"/>
      <c r="B46" s="320"/>
      <c r="C46" s="321"/>
      <c r="D46" s="321"/>
      <c r="E46" s="321"/>
      <c r="F46" s="322"/>
      <c r="G46" s="39"/>
      <c r="H46" s="39"/>
      <c r="I46" s="40"/>
      <c r="J46" s="41"/>
    </row>
    <row r="47" spans="1:10">
      <c r="A47" s="15"/>
      <c r="B47" s="320"/>
      <c r="C47" s="321"/>
      <c r="D47" s="321"/>
      <c r="E47" s="321"/>
      <c r="F47" s="322"/>
      <c r="G47" s="39"/>
      <c r="H47" s="39"/>
      <c r="I47" s="40"/>
      <c r="J47" s="41"/>
    </row>
    <row r="48" spans="1:10">
      <c r="A48" s="15"/>
      <c r="B48" s="320"/>
      <c r="C48" s="321"/>
      <c r="D48" s="321"/>
      <c r="E48" s="321"/>
      <c r="F48" s="322"/>
      <c r="G48" s="39"/>
      <c r="H48" s="39"/>
      <c r="I48" s="40"/>
      <c r="J48" s="41"/>
    </row>
    <row r="49" spans="1:11">
      <c r="A49" s="15"/>
      <c r="B49" s="320"/>
      <c r="C49" s="321"/>
      <c r="D49" s="321"/>
      <c r="E49" s="321"/>
      <c r="F49" s="322"/>
      <c r="G49" s="39"/>
      <c r="H49" s="39"/>
      <c r="I49" s="39"/>
      <c r="J49" s="41"/>
    </row>
    <row r="50" spans="1:11">
      <c r="A50" s="15"/>
      <c r="B50" s="320"/>
      <c r="C50" s="321"/>
      <c r="D50" s="321"/>
      <c r="E50" s="321"/>
      <c r="F50" s="322"/>
      <c r="G50" s="39"/>
      <c r="H50" s="39"/>
      <c r="I50" s="39"/>
      <c r="J50" s="41"/>
    </row>
    <row r="51" spans="1:11">
      <c r="A51" s="15"/>
      <c r="B51" s="320"/>
      <c r="C51" s="321"/>
      <c r="D51" s="321"/>
      <c r="E51" s="321"/>
      <c r="F51" s="322"/>
      <c r="G51" s="39"/>
      <c r="H51" s="39"/>
      <c r="I51" s="39"/>
      <c r="J51" s="41"/>
    </row>
    <row r="52" spans="1:11">
      <c r="A52" s="17"/>
      <c r="B52" s="323"/>
      <c r="C52" s="324"/>
      <c r="D52" s="324"/>
      <c r="E52" s="325"/>
      <c r="F52" s="18" t="s">
        <v>53</v>
      </c>
      <c r="G52" s="18"/>
      <c r="H52" s="18"/>
      <c r="I52" s="18"/>
      <c r="J52" s="37">
        <f>SUM(J44:J51)</f>
        <v>0</v>
      </c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1">
      <c r="A54" s="1"/>
      <c r="B54" s="1"/>
      <c r="C54" s="1"/>
      <c r="D54" s="1"/>
      <c r="E54" s="1"/>
      <c r="F54" s="45" t="s">
        <v>54</v>
      </c>
      <c r="G54" s="29"/>
      <c r="H54" s="29"/>
      <c r="I54" s="29"/>
      <c r="J54" s="125">
        <f>TRUNC(J27+J40+J52,2)</f>
        <v>34053.94</v>
      </c>
    </row>
    <row r="55" spans="1:11">
      <c r="A55" s="1"/>
      <c r="B55" s="1"/>
      <c r="C55" s="1"/>
      <c r="D55" s="1"/>
      <c r="E55" s="1"/>
      <c r="F55" s="3"/>
      <c r="G55" s="4"/>
      <c r="H55" s="4"/>
      <c r="I55" s="4"/>
      <c r="J55" s="54"/>
    </row>
    <row r="56" spans="1:11">
      <c r="A56" s="1"/>
      <c r="B56" s="1"/>
      <c r="C56" s="1"/>
      <c r="D56" s="1"/>
      <c r="E56" s="1"/>
      <c r="F56" s="3" t="s">
        <v>105</v>
      </c>
      <c r="G56" s="4"/>
      <c r="H56" s="223"/>
      <c r="I56" s="4"/>
      <c r="J56" s="225">
        <f>TRUNC(J54*0.2031,2)</f>
        <v>6916.35</v>
      </c>
    </row>
    <row r="57" spans="1:11">
      <c r="A57" s="1"/>
      <c r="B57" s="1"/>
      <c r="C57" s="1"/>
      <c r="D57" s="1"/>
      <c r="E57" s="1"/>
      <c r="F57" s="3"/>
      <c r="G57" s="4"/>
      <c r="H57" s="4"/>
      <c r="I57" s="4"/>
      <c r="J57" s="54"/>
    </row>
    <row r="58" spans="1:11">
      <c r="A58" s="1"/>
      <c r="B58" s="1"/>
      <c r="C58" s="1"/>
      <c r="D58" s="1"/>
      <c r="E58" s="1"/>
      <c r="F58" s="31" t="s">
        <v>55</v>
      </c>
      <c r="G58" s="9"/>
      <c r="H58" s="9"/>
      <c r="I58" s="9"/>
      <c r="J58" s="47">
        <f>TRUNC(J54+J56,2)</f>
        <v>40970.29</v>
      </c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1">
      <c r="A60" s="48" t="s">
        <v>56</v>
      </c>
      <c r="B60" s="29"/>
      <c r="C60" s="29"/>
      <c r="D60" s="29"/>
      <c r="E60" s="29"/>
      <c r="F60" s="29"/>
      <c r="G60" s="29"/>
      <c r="H60" s="29"/>
      <c r="I60" s="29"/>
      <c r="J60" s="49"/>
      <c r="K60" s="1"/>
    </row>
    <row r="61" spans="1:11">
      <c r="A61" s="3"/>
      <c r="B61" s="4"/>
      <c r="C61" s="4"/>
      <c r="D61" s="4"/>
      <c r="E61" s="4"/>
      <c r="F61" s="4"/>
      <c r="G61" s="4"/>
      <c r="H61" s="4"/>
      <c r="I61" s="4"/>
      <c r="J61" s="5"/>
      <c r="K61" s="1"/>
    </row>
    <row r="62" spans="1:1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1">
      <c r="A63" s="31"/>
      <c r="B63" s="9"/>
      <c r="C63" s="9"/>
      <c r="D63" s="9"/>
      <c r="E63" s="9"/>
      <c r="F63" s="9"/>
      <c r="G63" s="9"/>
      <c r="H63" s="9"/>
      <c r="I63" s="9"/>
      <c r="J63" s="50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45"/>
      <c r="B65" s="51"/>
      <c r="C65" s="29"/>
      <c r="D65" s="29"/>
      <c r="E65" s="29"/>
      <c r="F65" s="29"/>
      <c r="G65" s="29"/>
      <c r="H65" s="29"/>
      <c r="I65" s="29"/>
      <c r="J65" s="49"/>
      <c r="K65" s="1"/>
    </row>
    <row r="66" spans="1:11">
      <c r="A66" s="3"/>
      <c r="B66" s="52"/>
      <c r="C66" s="4"/>
      <c r="D66" s="4"/>
      <c r="E66" s="4"/>
      <c r="F66" s="4"/>
      <c r="G66" s="4"/>
      <c r="H66" s="4"/>
      <c r="I66" s="4"/>
      <c r="J66" s="5"/>
      <c r="K66" s="1"/>
    </row>
    <row r="67" spans="1:11">
      <c r="A67" s="53" t="s">
        <v>57</v>
      </c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>
      <c r="A68" s="3"/>
      <c r="B68" s="4"/>
      <c r="C68" s="4"/>
      <c r="D68" s="4"/>
      <c r="E68" s="4"/>
      <c r="F68" s="4"/>
      <c r="G68" s="4"/>
      <c r="H68" s="4"/>
      <c r="I68" s="4"/>
      <c r="J68" s="5"/>
      <c r="K68" s="1"/>
    </row>
    <row r="69" spans="1:11">
      <c r="A69" s="53" t="s">
        <v>103</v>
      </c>
      <c r="B69" s="52"/>
      <c r="C69" s="4"/>
      <c r="D69" s="4"/>
      <c r="E69" s="4"/>
      <c r="F69" s="4"/>
      <c r="G69" s="4"/>
      <c r="H69" s="4"/>
      <c r="I69" s="4"/>
      <c r="J69" s="54"/>
      <c r="K69" s="1"/>
    </row>
    <row r="70" spans="1:11">
      <c r="A70" s="3"/>
      <c r="B70" s="4"/>
      <c r="C70" s="4"/>
      <c r="D70" s="4"/>
      <c r="E70" s="4"/>
      <c r="F70" s="4"/>
      <c r="G70" s="4"/>
      <c r="H70" s="4"/>
      <c r="I70" s="4"/>
      <c r="J70" s="5"/>
      <c r="K70" s="1"/>
    </row>
    <row r="71" spans="1:11">
      <c r="A71" s="53" t="s">
        <v>102</v>
      </c>
      <c r="B71" s="52"/>
      <c r="C71" s="4"/>
      <c r="D71" s="4"/>
      <c r="E71" s="4"/>
      <c r="F71" s="4"/>
      <c r="G71" s="4"/>
      <c r="H71" s="4" t="s">
        <v>185</v>
      </c>
      <c r="I71" s="52"/>
      <c r="J71" s="123"/>
      <c r="K71" s="1"/>
    </row>
    <row r="72" spans="1:11">
      <c r="A72" s="3"/>
      <c r="B72" s="52"/>
      <c r="C72" s="4"/>
      <c r="D72" s="4"/>
      <c r="E72" s="4"/>
      <c r="F72" s="4"/>
      <c r="G72" s="4"/>
      <c r="H72" s="4"/>
      <c r="I72" s="4"/>
      <c r="J72" s="5"/>
      <c r="K72" s="1"/>
    </row>
    <row r="73" spans="1:11">
      <c r="A73" s="31"/>
      <c r="B73" s="9"/>
      <c r="C73" s="9"/>
      <c r="D73" s="9"/>
      <c r="E73" s="9"/>
      <c r="F73" s="9"/>
      <c r="G73" s="9"/>
      <c r="H73" s="9"/>
      <c r="I73" s="9"/>
      <c r="J73" s="50"/>
      <c r="K73" s="1"/>
    </row>
  </sheetData>
  <mergeCells count="58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22:E22"/>
    <mergeCell ref="B23:E23"/>
    <mergeCell ref="B24:E24"/>
    <mergeCell ref="A29:A30"/>
    <mergeCell ref="B29:F30"/>
    <mergeCell ref="B39:F39"/>
    <mergeCell ref="H29:H30"/>
    <mergeCell ref="I29:I30"/>
    <mergeCell ref="J29:J30"/>
    <mergeCell ref="B31:F31"/>
    <mergeCell ref="B32:F32"/>
    <mergeCell ref="B33:F33"/>
    <mergeCell ref="G29:G30"/>
    <mergeCell ref="B34:F34"/>
    <mergeCell ref="B35:F35"/>
    <mergeCell ref="B36:F36"/>
    <mergeCell ref="B37:F37"/>
    <mergeCell ref="B38:F38"/>
    <mergeCell ref="B40:E40"/>
    <mergeCell ref="A42:A43"/>
    <mergeCell ref="B42:F43"/>
    <mergeCell ref="G42:G43"/>
    <mergeCell ref="H42:H43"/>
    <mergeCell ref="B50:F50"/>
    <mergeCell ref="B51:F51"/>
    <mergeCell ref="B52:E52"/>
    <mergeCell ref="J42:J43"/>
    <mergeCell ref="B45:F45"/>
    <mergeCell ref="B46:F46"/>
    <mergeCell ref="B47:F47"/>
    <mergeCell ref="B48:F48"/>
    <mergeCell ref="B49:F49"/>
    <mergeCell ref="I42:I43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73"/>
  <sheetViews>
    <sheetView topLeftCell="A10" workbookViewId="0">
      <selection activeCell="J7" sqref="J7"/>
    </sheetView>
  </sheetViews>
  <sheetFormatPr defaultColWidth="8.88671875" defaultRowHeight="10.199999999999999"/>
  <cols>
    <col min="1" max="2" width="10.33203125" style="2" customWidth="1"/>
    <col min="3" max="3" width="8.88671875" style="2"/>
    <col min="4" max="4" width="12.33203125" style="2" customWidth="1"/>
    <col min="5" max="16384" width="8.88671875" style="2"/>
  </cols>
  <sheetData>
    <row r="1" spans="1:12" ht="13.8">
      <c r="A1" s="334" t="s">
        <v>12</v>
      </c>
      <c r="B1" s="335"/>
      <c r="C1" s="335"/>
      <c r="D1" s="335"/>
      <c r="E1" s="335"/>
      <c r="F1" s="335"/>
      <c r="G1" s="335"/>
      <c r="H1" s="335"/>
      <c r="I1" s="335"/>
      <c r="J1" s="336"/>
      <c r="K1" s="1"/>
      <c r="L1" s="1"/>
    </row>
    <row r="2" spans="1:12">
      <c r="A2" s="3"/>
      <c r="B2" s="4"/>
      <c r="C2" s="4"/>
      <c r="D2" s="4"/>
      <c r="E2" s="4"/>
      <c r="F2" s="4"/>
      <c r="G2" s="4"/>
      <c r="H2" s="4"/>
      <c r="I2" s="4"/>
      <c r="J2" s="5"/>
      <c r="K2" s="1"/>
      <c r="L2" s="1"/>
    </row>
    <row r="3" spans="1:12">
      <c r="A3" s="6" t="s">
        <v>13</v>
      </c>
      <c r="B3" s="7" t="s">
        <v>116</v>
      </c>
      <c r="C3" s="8" t="s">
        <v>14</v>
      </c>
      <c r="D3" s="7" t="s">
        <v>169</v>
      </c>
      <c r="E3" s="9"/>
      <c r="F3" s="9"/>
      <c r="G3" s="9"/>
      <c r="H3" s="9"/>
      <c r="I3" s="8" t="s">
        <v>15</v>
      </c>
      <c r="J3" s="10" t="s">
        <v>71</v>
      </c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37" t="s">
        <v>16</v>
      </c>
      <c r="B5" s="337" t="s">
        <v>17</v>
      </c>
      <c r="C5" s="337"/>
      <c r="D5" s="337"/>
      <c r="E5" s="337" t="s">
        <v>18</v>
      </c>
      <c r="F5" s="337" t="s">
        <v>19</v>
      </c>
      <c r="G5" s="337"/>
      <c r="H5" s="338" t="s">
        <v>20</v>
      </c>
      <c r="I5" s="339"/>
      <c r="J5" s="340" t="s">
        <v>21</v>
      </c>
      <c r="K5" s="1"/>
      <c r="L5" s="1"/>
    </row>
    <row r="6" spans="1:12">
      <c r="A6" s="337"/>
      <c r="B6" s="337"/>
      <c r="C6" s="337"/>
      <c r="D6" s="337"/>
      <c r="E6" s="337"/>
      <c r="F6" s="122" t="s">
        <v>22</v>
      </c>
      <c r="G6" s="122" t="s">
        <v>23</v>
      </c>
      <c r="H6" s="122" t="s">
        <v>22</v>
      </c>
      <c r="I6" s="122" t="s">
        <v>23</v>
      </c>
      <c r="J6" s="340"/>
      <c r="K6" s="1"/>
      <c r="L6" s="1"/>
    </row>
    <row r="7" spans="1:12">
      <c r="A7" s="12"/>
      <c r="B7" s="330"/>
      <c r="C7" s="331"/>
      <c r="D7" s="332"/>
      <c r="E7" s="13"/>
      <c r="F7" s="13"/>
      <c r="G7" s="13"/>
      <c r="H7" s="13"/>
      <c r="I7" s="13"/>
      <c r="J7" s="14"/>
      <c r="K7" s="1"/>
      <c r="L7" s="1"/>
    </row>
    <row r="8" spans="1:12">
      <c r="A8" s="15"/>
      <c r="B8" s="320"/>
      <c r="C8" s="321"/>
      <c r="D8" s="322"/>
      <c r="E8" s="16"/>
      <c r="F8" s="16"/>
      <c r="G8" s="16"/>
      <c r="H8" s="16"/>
      <c r="I8" s="16"/>
      <c r="J8" s="14"/>
      <c r="K8" s="1"/>
      <c r="L8" s="1"/>
    </row>
    <row r="9" spans="1:12">
      <c r="A9" s="15"/>
      <c r="B9" s="320"/>
      <c r="C9" s="321"/>
      <c r="D9" s="322"/>
      <c r="E9" s="16"/>
      <c r="F9" s="16"/>
      <c r="G9" s="16"/>
      <c r="H9" s="16"/>
      <c r="I9" s="16"/>
      <c r="J9" s="14"/>
      <c r="K9" s="1"/>
      <c r="L9" s="1"/>
    </row>
    <row r="10" spans="1:12">
      <c r="A10" s="15"/>
      <c r="B10" s="320"/>
      <c r="C10" s="321"/>
      <c r="D10" s="322"/>
      <c r="E10" s="16"/>
      <c r="F10" s="16"/>
      <c r="G10" s="16"/>
      <c r="H10" s="16"/>
      <c r="I10" s="16"/>
      <c r="J10" s="14"/>
      <c r="K10" s="1"/>
      <c r="L10" s="1"/>
    </row>
    <row r="11" spans="1:12">
      <c r="A11" s="15"/>
      <c r="B11" s="320"/>
      <c r="C11" s="321"/>
      <c r="D11" s="322"/>
      <c r="E11" s="16"/>
      <c r="F11" s="16"/>
      <c r="G11" s="16"/>
      <c r="H11" s="16"/>
      <c r="I11" s="16"/>
      <c r="J11" s="14"/>
      <c r="K11" s="1"/>
      <c r="L11" s="1"/>
    </row>
    <row r="12" spans="1:12">
      <c r="A12" s="15"/>
      <c r="B12" s="320"/>
      <c r="C12" s="321"/>
      <c r="D12" s="322"/>
      <c r="E12" s="16"/>
      <c r="F12" s="16"/>
      <c r="G12" s="16"/>
      <c r="H12" s="16"/>
      <c r="I12" s="16"/>
      <c r="J12" s="14"/>
      <c r="K12" s="1"/>
      <c r="L12" s="1"/>
    </row>
    <row r="13" spans="1:12">
      <c r="A13" s="15"/>
      <c r="B13" s="320"/>
      <c r="C13" s="321"/>
      <c r="D13" s="322"/>
      <c r="E13" s="16"/>
      <c r="F13" s="16"/>
      <c r="G13" s="16"/>
      <c r="H13" s="16"/>
      <c r="I13" s="16"/>
      <c r="J13" s="14"/>
      <c r="K13" s="1"/>
      <c r="L13" s="1"/>
    </row>
    <row r="14" spans="1:12" ht="13.2">
      <c r="A14" s="17"/>
      <c r="B14" s="323"/>
      <c r="C14" s="324"/>
      <c r="D14" s="324"/>
      <c r="E14" s="333"/>
      <c r="F14" s="18" t="s">
        <v>28</v>
      </c>
      <c r="G14" s="18"/>
      <c r="H14" s="18"/>
      <c r="I14" s="18"/>
      <c r="J14" s="19">
        <f>SUM(J7:J13)</f>
        <v>0</v>
      </c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28" t="s">
        <v>16</v>
      </c>
      <c r="B16" s="328" t="s">
        <v>29</v>
      </c>
      <c r="C16" s="328"/>
      <c r="D16" s="328"/>
      <c r="E16" s="328"/>
      <c r="F16" s="328"/>
      <c r="G16" s="328" t="s">
        <v>30</v>
      </c>
      <c r="H16" s="328" t="s">
        <v>18</v>
      </c>
      <c r="I16" s="326" t="s">
        <v>31</v>
      </c>
      <c r="J16" s="326" t="s">
        <v>21</v>
      </c>
      <c r="K16" s="1"/>
      <c r="L16" s="1"/>
    </row>
    <row r="17" spans="1:12">
      <c r="A17" s="329"/>
      <c r="B17" s="329"/>
      <c r="C17" s="329"/>
      <c r="D17" s="329"/>
      <c r="E17" s="329"/>
      <c r="F17" s="329"/>
      <c r="G17" s="329"/>
      <c r="H17" s="329"/>
      <c r="I17" s="327"/>
      <c r="J17" s="327"/>
      <c r="K17" s="1"/>
      <c r="L17" s="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0.02</v>
      </c>
      <c r="I18" s="13">
        <v>22.9849</v>
      </c>
      <c r="J18" s="21">
        <f>H18*I18</f>
        <v>0.459698</v>
      </c>
      <c r="K18" s="1"/>
      <c r="L18" s="1"/>
    </row>
    <row r="19" spans="1:12">
      <c r="A19" s="15" t="s">
        <v>77</v>
      </c>
      <c r="B19" s="320" t="s">
        <v>78</v>
      </c>
      <c r="C19" s="321"/>
      <c r="D19" s="321"/>
      <c r="E19" s="321"/>
      <c r="F19" s="322"/>
      <c r="G19" s="22"/>
      <c r="H19" s="16">
        <v>0.08</v>
      </c>
      <c r="I19" s="16">
        <v>11.1561</v>
      </c>
      <c r="J19" s="14">
        <f>H19*I19</f>
        <v>0.89248800000000006</v>
      </c>
      <c r="K19" s="1"/>
      <c r="L19" s="1"/>
    </row>
    <row r="20" spans="1:12">
      <c r="A20" s="15" t="s">
        <v>34</v>
      </c>
      <c r="B20" s="320" t="s">
        <v>35</v>
      </c>
      <c r="C20" s="321"/>
      <c r="D20" s="321"/>
      <c r="E20" s="321"/>
      <c r="F20" s="322"/>
      <c r="G20" s="22"/>
      <c r="H20" s="16">
        <v>0.14000000000000001</v>
      </c>
      <c r="I20" s="16">
        <v>7.9046000000000003</v>
      </c>
      <c r="J20" s="14">
        <f>H20*I20</f>
        <v>1.1066440000000002</v>
      </c>
      <c r="K20" s="1"/>
      <c r="L20" s="1"/>
    </row>
    <row r="21" spans="1:12">
      <c r="A21" s="15"/>
      <c r="B21" s="320"/>
      <c r="C21" s="321"/>
      <c r="D21" s="321"/>
      <c r="E21" s="321"/>
      <c r="F21" s="322"/>
      <c r="G21" s="22"/>
      <c r="H21" s="16"/>
      <c r="I21" s="16"/>
      <c r="J21" s="14"/>
      <c r="K21" s="1"/>
      <c r="L21" s="1"/>
    </row>
    <row r="22" spans="1:12">
      <c r="A22" s="15"/>
      <c r="B22" s="320"/>
      <c r="C22" s="321"/>
      <c r="D22" s="321"/>
      <c r="E22" s="322"/>
      <c r="F22" s="22" t="s">
        <v>36</v>
      </c>
      <c r="G22" s="22"/>
      <c r="H22" s="22"/>
      <c r="I22" s="22"/>
      <c r="J22" s="14">
        <f>SUM(J18:J20)</f>
        <v>2.4588300000000003</v>
      </c>
      <c r="K22" s="1"/>
      <c r="L22" s="1"/>
    </row>
    <row r="23" spans="1:12">
      <c r="A23" s="15"/>
      <c r="B23" s="320"/>
      <c r="C23" s="321"/>
      <c r="D23" s="321"/>
      <c r="E23" s="322"/>
      <c r="F23" s="22" t="s">
        <v>37</v>
      </c>
      <c r="G23" s="22"/>
      <c r="H23" s="16"/>
      <c r="I23" s="23">
        <v>0.2051</v>
      </c>
      <c r="J23" s="14">
        <f>J22*I23</f>
        <v>0.5043060330000001</v>
      </c>
      <c r="K23" s="1"/>
      <c r="L23" s="1"/>
    </row>
    <row r="24" spans="1:12">
      <c r="A24" s="17"/>
      <c r="B24" s="323"/>
      <c r="C24" s="324"/>
      <c r="D24" s="324"/>
      <c r="E24" s="325"/>
      <c r="F24" s="18" t="s">
        <v>38</v>
      </c>
      <c r="G24" s="18"/>
      <c r="H24" s="24"/>
      <c r="I24" s="24"/>
      <c r="J24" s="25">
        <f>J22+J23</f>
        <v>2.9631360330000005</v>
      </c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26"/>
      <c r="B26" s="27"/>
      <c r="C26" s="27"/>
      <c r="D26" s="27"/>
      <c r="E26" s="28"/>
      <c r="F26" s="29" t="s">
        <v>39</v>
      </c>
      <c r="G26" s="29"/>
      <c r="H26" s="29"/>
      <c r="I26" s="20"/>
      <c r="J26" s="86">
        <f>J14+J24</f>
        <v>2.9631360330000005</v>
      </c>
      <c r="K26" s="1"/>
      <c r="L26" s="1"/>
    </row>
    <row r="27" spans="1:12">
      <c r="A27" s="31" t="s">
        <v>40</v>
      </c>
      <c r="B27" s="9"/>
      <c r="C27" s="32"/>
      <c r="D27" s="32"/>
      <c r="E27" s="33">
        <v>1</v>
      </c>
      <c r="F27" s="34" t="s">
        <v>41</v>
      </c>
      <c r="G27" s="35"/>
      <c r="H27" s="36"/>
      <c r="I27" s="18"/>
      <c r="J27" s="124">
        <f>J26/E27</f>
        <v>2.9631360330000005</v>
      </c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2">
      <c r="A29" s="326" t="s">
        <v>16</v>
      </c>
      <c r="B29" s="326" t="s">
        <v>42</v>
      </c>
      <c r="C29" s="326"/>
      <c r="D29" s="326"/>
      <c r="E29" s="326"/>
      <c r="F29" s="326"/>
      <c r="G29" s="328" t="s">
        <v>43</v>
      </c>
      <c r="H29" s="326" t="s">
        <v>44</v>
      </c>
      <c r="I29" s="326" t="s">
        <v>45</v>
      </c>
      <c r="J29" s="326" t="s">
        <v>46</v>
      </c>
    </row>
    <row r="30" spans="1:12">
      <c r="A30" s="327"/>
      <c r="B30" s="327"/>
      <c r="C30" s="327"/>
      <c r="D30" s="327"/>
      <c r="E30" s="327"/>
      <c r="F30" s="327"/>
      <c r="G30" s="329"/>
      <c r="H30" s="327"/>
      <c r="I30" s="327"/>
      <c r="J30" s="327"/>
    </row>
    <row r="31" spans="1:12">
      <c r="A31" s="126" t="s">
        <v>117</v>
      </c>
      <c r="B31" s="320" t="s">
        <v>118</v>
      </c>
      <c r="C31" s="321"/>
      <c r="D31" s="321"/>
      <c r="E31" s="321"/>
      <c r="F31" s="322"/>
      <c r="G31" s="38" t="s">
        <v>71</v>
      </c>
      <c r="H31" s="39">
        <v>4.0999999999999996</v>
      </c>
      <c r="I31" s="40">
        <v>0.01</v>
      </c>
      <c r="J31" s="14">
        <f>H31*I31</f>
        <v>4.0999999999999995E-2</v>
      </c>
    </row>
    <row r="32" spans="1:12">
      <c r="A32" s="126" t="s">
        <v>119</v>
      </c>
      <c r="B32" s="320" t="s">
        <v>120</v>
      </c>
      <c r="C32" s="321"/>
      <c r="D32" s="321"/>
      <c r="E32" s="321"/>
      <c r="F32" s="322"/>
      <c r="G32" s="38" t="s">
        <v>71</v>
      </c>
      <c r="H32" s="39">
        <v>3.17</v>
      </c>
      <c r="I32" s="40">
        <v>1.1000000000000001</v>
      </c>
      <c r="J32" s="14">
        <f t="shared" ref="J32" si="0">H32*I32</f>
        <v>3.4870000000000001</v>
      </c>
    </row>
    <row r="33" spans="1:10">
      <c r="A33" s="126"/>
      <c r="B33" s="320"/>
      <c r="C33" s="321"/>
      <c r="D33" s="321"/>
      <c r="E33" s="321"/>
      <c r="F33" s="322"/>
      <c r="G33" s="38"/>
      <c r="H33" s="39"/>
      <c r="I33" s="40"/>
      <c r="J33" s="14"/>
    </row>
    <row r="34" spans="1:10">
      <c r="A34" s="126"/>
      <c r="B34" s="320"/>
      <c r="C34" s="321"/>
      <c r="D34" s="321"/>
      <c r="E34" s="321"/>
      <c r="F34" s="322"/>
      <c r="G34" s="38"/>
      <c r="H34" s="39"/>
      <c r="I34" s="40"/>
      <c r="J34" s="14"/>
    </row>
    <row r="35" spans="1:10">
      <c r="A35" s="15"/>
      <c r="B35" s="320"/>
      <c r="C35" s="321"/>
      <c r="D35" s="321"/>
      <c r="E35" s="321"/>
      <c r="F35" s="322"/>
      <c r="G35" s="38"/>
      <c r="H35" s="39"/>
      <c r="I35" s="40"/>
      <c r="J35" s="41"/>
    </row>
    <row r="36" spans="1:10">
      <c r="A36" s="15"/>
      <c r="B36" s="320"/>
      <c r="C36" s="321"/>
      <c r="D36" s="321"/>
      <c r="E36" s="321"/>
      <c r="F36" s="322"/>
      <c r="G36" s="38"/>
      <c r="H36" s="39"/>
      <c r="I36" s="40"/>
      <c r="J36" s="41"/>
    </row>
    <row r="37" spans="1:10">
      <c r="A37" s="15"/>
      <c r="B37" s="320"/>
      <c r="C37" s="321"/>
      <c r="D37" s="321"/>
      <c r="E37" s="321"/>
      <c r="F37" s="322"/>
      <c r="G37" s="38"/>
      <c r="H37" s="22"/>
      <c r="I37" s="40"/>
      <c r="J37" s="41"/>
    </row>
    <row r="38" spans="1:10">
      <c r="A38" s="15"/>
      <c r="B38" s="320"/>
      <c r="C38" s="321"/>
      <c r="D38" s="321"/>
      <c r="E38" s="321"/>
      <c r="F38" s="322"/>
      <c r="G38" s="38"/>
      <c r="H38" s="22"/>
      <c r="I38" s="40"/>
      <c r="J38" s="41"/>
    </row>
    <row r="39" spans="1:10">
      <c r="A39" s="15"/>
      <c r="B39" s="320"/>
      <c r="C39" s="321"/>
      <c r="D39" s="321"/>
      <c r="E39" s="321"/>
      <c r="F39" s="322"/>
      <c r="G39" s="38"/>
      <c r="H39" s="22"/>
      <c r="I39" s="40"/>
      <c r="J39" s="41"/>
    </row>
    <row r="40" spans="1:10">
      <c r="A40" s="17"/>
      <c r="B40" s="323"/>
      <c r="C40" s="324"/>
      <c r="D40" s="324"/>
      <c r="E40" s="325"/>
      <c r="F40" s="18" t="s">
        <v>47</v>
      </c>
      <c r="G40" s="18"/>
      <c r="H40" s="18"/>
      <c r="I40" s="18"/>
      <c r="J40" s="124">
        <f>SUM(J31:J39)</f>
        <v>3.528</v>
      </c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326" t="s">
        <v>16</v>
      </c>
      <c r="B42" s="326" t="s">
        <v>48</v>
      </c>
      <c r="C42" s="326"/>
      <c r="D42" s="326"/>
      <c r="E42" s="326"/>
      <c r="F42" s="326"/>
      <c r="G42" s="326" t="s">
        <v>49</v>
      </c>
      <c r="H42" s="328" t="s">
        <v>50</v>
      </c>
      <c r="I42" s="328" t="s">
        <v>45</v>
      </c>
      <c r="J42" s="326" t="s">
        <v>46</v>
      </c>
    </row>
    <row r="43" spans="1:10">
      <c r="A43" s="327"/>
      <c r="B43" s="327"/>
      <c r="C43" s="327"/>
      <c r="D43" s="327"/>
      <c r="E43" s="327"/>
      <c r="F43" s="327"/>
      <c r="G43" s="327"/>
      <c r="H43" s="329"/>
      <c r="I43" s="329"/>
      <c r="J43" s="327"/>
    </row>
    <row r="44" spans="1:10">
      <c r="A44" s="15"/>
      <c r="B44" s="119"/>
      <c r="C44" s="120"/>
      <c r="D44" s="120"/>
      <c r="E44" s="120"/>
      <c r="F44" s="121"/>
      <c r="G44" s="39"/>
      <c r="H44" s="39"/>
      <c r="I44" s="40"/>
      <c r="J44" s="41"/>
    </row>
    <row r="45" spans="1:10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0">
      <c r="A46" s="15"/>
      <c r="B46" s="320"/>
      <c r="C46" s="321"/>
      <c r="D46" s="321"/>
      <c r="E46" s="321"/>
      <c r="F46" s="322"/>
      <c r="G46" s="39"/>
      <c r="H46" s="39"/>
      <c r="I46" s="40"/>
      <c r="J46" s="41"/>
    </row>
    <row r="47" spans="1:10">
      <c r="A47" s="15"/>
      <c r="B47" s="320"/>
      <c r="C47" s="321"/>
      <c r="D47" s="321"/>
      <c r="E47" s="321"/>
      <c r="F47" s="322"/>
      <c r="G47" s="39"/>
      <c r="H47" s="39"/>
      <c r="I47" s="40"/>
      <c r="J47" s="41"/>
    </row>
    <row r="48" spans="1:10">
      <c r="A48" s="15"/>
      <c r="B48" s="320"/>
      <c r="C48" s="321"/>
      <c r="D48" s="321"/>
      <c r="E48" s="321"/>
      <c r="F48" s="322"/>
      <c r="G48" s="39"/>
      <c r="H48" s="39"/>
      <c r="I48" s="40"/>
      <c r="J48" s="41"/>
    </row>
    <row r="49" spans="1:11">
      <c r="A49" s="15"/>
      <c r="B49" s="320"/>
      <c r="C49" s="321"/>
      <c r="D49" s="321"/>
      <c r="E49" s="321"/>
      <c r="F49" s="322"/>
      <c r="G49" s="39"/>
      <c r="H49" s="39"/>
      <c r="I49" s="39"/>
      <c r="J49" s="41"/>
    </row>
    <row r="50" spans="1:11">
      <c r="A50" s="15"/>
      <c r="B50" s="320"/>
      <c r="C50" s="321"/>
      <c r="D50" s="321"/>
      <c r="E50" s="321"/>
      <c r="F50" s="322"/>
      <c r="G50" s="39"/>
      <c r="H50" s="39"/>
      <c r="I50" s="39"/>
      <c r="J50" s="41"/>
    </row>
    <row r="51" spans="1:11">
      <c r="A51" s="15"/>
      <c r="B51" s="320"/>
      <c r="C51" s="321"/>
      <c r="D51" s="321"/>
      <c r="E51" s="321"/>
      <c r="F51" s="322"/>
      <c r="G51" s="39"/>
      <c r="H51" s="39"/>
      <c r="I51" s="39"/>
      <c r="J51" s="41"/>
    </row>
    <row r="52" spans="1:11">
      <c r="A52" s="17"/>
      <c r="B52" s="323"/>
      <c r="C52" s="324"/>
      <c r="D52" s="324"/>
      <c r="E52" s="325"/>
      <c r="F52" s="18" t="s">
        <v>53</v>
      </c>
      <c r="G52" s="18"/>
      <c r="H52" s="18"/>
      <c r="I52" s="18"/>
      <c r="J52" s="37">
        <f>SUM(J44:J51)</f>
        <v>0</v>
      </c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1">
      <c r="A54" s="1"/>
      <c r="B54" s="1"/>
      <c r="C54" s="1"/>
      <c r="D54" s="1"/>
      <c r="E54" s="1"/>
      <c r="F54" s="45" t="s">
        <v>54</v>
      </c>
      <c r="G54" s="29"/>
      <c r="H54" s="29"/>
      <c r="I54" s="29"/>
      <c r="J54" s="125">
        <f>TRUNC(J27+J40+J52,2)</f>
        <v>6.49</v>
      </c>
    </row>
    <row r="55" spans="1:11">
      <c r="A55" s="1"/>
      <c r="B55" s="1"/>
      <c r="C55" s="1"/>
      <c r="D55" s="1"/>
      <c r="E55" s="1"/>
      <c r="F55" s="3"/>
      <c r="G55" s="4"/>
      <c r="H55" s="4"/>
      <c r="I55" s="4"/>
      <c r="J55" s="54"/>
    </row>
    <row r="56" spans="1:11">
      <c r="A56" s="1"/>
      <c r="B56" s="1"/>
      <c r="C56" s="1"/>
      <c r="D56" s="1"/>
      <c r="E56" s="1"/>
      <c r="F56" s="3" t="s">
        <v>105</v>
      </c>
      <c r="G56" s="4"/>
      <c r="H56" s="223"/>
      <c r="I56" s="4"/>
      <c r="J56" s="225">
        <f>TRUNC(J54*0.2031,2)</f>
        <v>1.31</v>
      </c>
    </row>
    <row r="57" spans="1:11">
      <c r="A57" s="1"/>
      <c r="B57" s="1"/>
      <c r="C57" s="1"/>
      <c r="D57" s="1"/>
      <c r="E57" s="1"/>
      <c r="F57" s="3"/>
      <c r="G57" s="4"/>
      <c r="H57" s="4"/>
      <c r="I57" s="4"/>
      <c r="J57" s="54"/>
    </row>
    <row r="58" spans="1:11">
      <c r="A58" s="1"/>
      <c r="B58" s="1"/>
      <c r="C58" s="1"/>
      <c r="D58" s="1"/>
      <c r="E58" s="1"/>
      <c r="F58" s="31" t="s">
        <v>55</v>
      </c>
      <c r="G58" s="9"/>
      <c r="H58" s="9"/>
      <c r="I58" s="9"/>
      <c r="J58" s="47">
        <f>TRUNC(J54+J56,2)</f>
        <v>7.8</v>
      </c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1">
      <c r="A60" s="48" t="s">
        <v>56</v>
      </c>
      <c r="B60" s="29"/>
      <c r="C60" s="29"/>
      <c r="D60" s="29"/>
      <c r="E60" s="29"/>
      <c r="F60" s="29"/>
      <c r="G60" s="29"/>
      <c r="H60" s="29"/>
      <c r="I60" s="29"/>
      <c r="J60" s="49"/>
      <c r="K60" s="1"/>
    </row>
    <row r="61" spans="1:11">
      <c r="A61" s="3"/>
      <c r="B61" s="4"/>
      <c r="C61" s="4"/>
      <c r="D61" s="4"/>
      <c r="E61" s="4"/>
      <c r="F61" s="4"/>
      <c r="G61" s="4"/>
      <c r="H61" s="4"/>
      <c r="I61" s="4"/>
      <c r="J61" s="5"/>
      <c r="K61" s="1"/>
    </row>
    <row r="62" spans="1:1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1">
      <c r="A63" s="31"/>
      <c r="B63" s="9"/>
      <c r="C63" s="9"/>
      <c r="D63" s="9"/>
      <c r="E63" s="9"/>
      <c r="F63" s="9"/>
      <c r="G63" s="9"/>
      <c r="H63" s="9"/>
      <c r="I63" s="9"/>
      <c r="J63" s="50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45"/>
      <c r="B65" s="51"/>
      <c r="C65" s="29"/>
      <c r="D65" s="29"/>
      <c r="E65" s="29"/>
      <c r="F65" s="29"/>
      <c r="G65" s="29"/>
      <c r="H65" s="29"/>
      <c r="I65" s="29"/>
      <c r="J65" s="49"/>
      <c r="K65" s="1"/>
    </row>
    <row r="66" spans="1:11">
      <c r="A66" s="3"/>
      <c r="B66" s="52"/>
      <c r="C66" s="4"/>
      <c r="D66" s="4"/>
      <c r="E66" s="4"/>
      <c r="F66" s="4"/>
      <c r="G66" s="4"/>
      <c r="H66" s="4"/>
      <c r="I66" s="4"/>
      <c r="J66" s="5"/>
      <c r="K66" s="1"/>
    </row>
    <row r="67" spans="1:11">
      <c r="A67" s="53" t="s">
        <v>57</v>
      </c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>
      <c r="A68" s="3"/>
      <c r="B68" s="4"/>
      <c r="C68" s="4"/>
      <c r="D68" s="4"/>
      <c r="E68" s="4"/>
      <c r="F68" s="4"/>
      <c r="G68" s="4"/>
      <c r="H68" s="4"/>
      <c r="I68" s="4"/>
      <c r="J68" s="5"/>
      <c r="K68" s="1"/>
    </row>
    <row r="69" spans="1:11">
      <c r="A69" s="53" t="s">
        <v>103</v>
      </c>
      <c r="B69" s="52"/>
      <c r="C69" s="4"/>
      <c r="D69" s="4"/>
      <c r="E69" s="4"/>
      <c r="F69" s="4"/>
      <c r="G69" s="4"/>
      <c r="H69" s="4"/>
      <c r="I69" s="4"/>
      <c r="J69" s="54"/>
      <c r="K69" s="1"/>
    </row>
    <row r="70" spans="1:11">
      <c r="A70" s="3"/>
      <c r="B70" s="4"/>
      <c r="C70" s="4"/>
      <c r="D70" s="4"/>
      <c r="E70" s="4"/>
      <c r="F70" s="4"/>
      <c r="G70" s="4"/>
      <c r="H70" s="4"/>
      <c r="I70" s="4"/>
      <c r="J70" s="5"/>
      <c r="K70" s="1"/>
    </row>
    <row r="71" spans="1:11">
      <c r="A71" s="53" t="s">
        <v>102</v>
      </c>
      <c r="B71" s="52"/>
      <c r="C71" s="4"/>
      <c r="D71" s="4"/>
      <c r="E71" s="4"/>
      <c r="F71" s="4"/>
      <c r="G71" s="4"/>
      <c r="H71" s="4" t="s">
        <v>185</v>
      </c>
      <c r="I71" s="52"/>
      <c r="J71" s="123"/>
      <c r="K71" s="1"/>
    </row>
    <row r="72" spans="1:11">
      <c r="A72" s="3"/>
      <c r="B72" s="52"/>
      <c r="C72" s="4"/>
      <c r="D72" s="4"/>
      <c r="E72" s="4"/>
      <c r="F72" s="4"/>
      <c r="G72" s="4"/>
      <c r="H72" s="4"/>
      <c r="I72" s="4"/>
      <c r="J72" s="5"/>
      <c r="K72" s="1"/>
    </row>
    <row r="73" spans="1:11">
      <c r="A73" s="31"/>
      <c r="B73" s="9"/>
      <c r="C73" s="9"/>
      <c r="D73" s="9"/>
      <c r="E73" s="9"/>
      <c r="F73" s="9"/>
      <c r="G73" s="9"/>
      <c r="H73" s="9"/>
      <c r="I73" s="9"/>
      <c r="J73" s="50"/>
      <c r="K73" s="1"/>
    </row>
  </sheetData>
  <mergeCells count="58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22:E22"/>
    <mergeCell ref="B23:E23"/>
    <mergeCell ref="B24:E24"/>
    <mergeCell ref="A29:A30"/>
    <mergeCell ref="B29:F30"/>
    <mergeCell ref="B39:F39"/>
    <mergeCell ref="H29:H30"/>
    <mergeCell ref="I29:I30"/>
    <mergeCell ref="J29:J30"/>
    <mergeCell ref="B31:F31"/>
    <mergeCell ref="B32:F32"/>
    <mergeCell ref="B33:F33"/>
    <mergeCell ref="G29:G30"/>
    <mergeCell ref="B34:F34"/>
    <mergeCell ref="B35:F35"/>
    <mergeCell ref="B36:F36"/>
    <mergeCell ref="B37:F37"/>
    <mergeCell ref="B38:F38"/>
    <mergeCell ref="B40:E40"/>
    <mergeCell ref="A42:A43"/>
    <mergeCell ref="B42:F43"/>
    <mergeCell ref="G42:G43"/>
    <mergeCell ref="H42:H43"/>
    <mergeCell ref="B50:F50"/>
    <mergeCell ref="B51:F51"/>
    <mergeCell ref="B52:E52"/>
    <mergeCell ref="J42:J43"/>
    <mergeCell ref="B45:F45"/>
    <mergeCell ref="B46:F46"/>
    <mergeCell ref="B47:F47"/>
    <mergeCell ref="B48:F48"/>
    <mergeCell ref="B49:F49"/>
    <mergeCell ref="I42:I43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73"/>
  <sheetViews>
    <sheetView workbookViewId="0">
      <selection activeCell="J7" sqref="J7"/>
    </sheetView>
  </sheetViews>
  <sheetFormatPr defaultColWidth="8.88671875" defaultRowHeight="10.199999999999999"/>
  <cols>
    <col min="1" max="2" width="10.33203125" style="2" customWidth="1"/>
    <col min="3" max="3" width="8.88671875" style="2"/>
    <col min="4" max="4" width="12.33203125" style="2" customWidth="1"/>
    <col min="5" max="16384" width="8.88671875" style="2"/>
  </cols>
  <sheetData>
    <row r="1" spans="1:12" ht="13.8">
      <c r="A1" s="334" t="s">
        <v>12</v>
      </c>
      <c r="B1" s="335"/>
      <c r="C1" s="335"/>
      <c r="D1" s="335"/>
      <c r="E1" s="335"/>
      <c r="F1" s="335"/>
      <c r="G1" s="335"/>
      <c r="H1" s="335"/>
      <c r="I1" s="335"/>
      <c r="J1" s="336"/>
      <c r="K1" s="1"/>
      <c r="L1" s="1"/>
    </row>
    <row r="2" spans="1:12">
      <c r="A2" s="3"/>
      <c r="B2" s="4"/>
      <c r="C2" s="4"/>
      <c r="D2" s="4"/>
      <c r="E2" s="4"/>
      <c r="F2" s="4"/>
      <c r="G2" s="4"/>
      <c r="H2" s="4"/>
      <c r="I2" s="4"/>
      <c r="J2" s="5"/>
      <c r="K2" s="1"/>
      <c r="L2" s="1"/>
    </row>
    <row r="3" spans="1:12">
      <c r="A3" s="6" t="s">
        <v>13</v>
      </c>
      <c r="B3" s="7" t="s">
        <v>233</v>
      </c>
      <c r="C3" s="8" t="s">
        <v>14</v>
      </c>
      <c r="D3" s="7" t="s">
        <v>234</v>
      </c>
      <c r="E3" s="9"/>
      <c r="F3" s="9"/>
      <c r="G3" s="9"/>
      <c r="H3" s="9"/>
      <c r="I3" s="8" t="s">
        <v>15</v>
      </c>
      <c r="J3" s="10" t="s">
        <v>59</v>
      </c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37" t="s">
        <v>16</v>
      </c>
      <c r="B5" s="337" t="s">
        <v>17</v>
      </c>
      <c r="C5" s="337"/>
      <c r="D5" s="337"/>
      <c r="E5" s="337" t="s">
        <v>18</v>
      </c>
      <c r="F5" s="337" t="s">
        <v>19</v>
      </c>
      <c r="G5" s="337"/>
      <c r="H5" s="338" t="s">
        <v>20</v>
      </c>
      <c r="I5" s="339"/>
      <c r="J5" s="340" t="s">
        <v>21</v>
      </c>
      <c r="K5" s="1"/>
      <c r="L5" s="1"/>
    </row>
    <row r="6" spans="1:12">
      <c r="A6" s="337"/>
      <c r="B6" s="337"/>
      <c r="C6" s="337"/>
      <c r="D6" s="337"/>
      <c r="E6" s="337"/>
      <c r="F6" s="130" t="s">
        <v>22</v>
      </c>
      <c r="G6" s="130" t="s">
        <v>23</v>
      </c>
      <c r="H6" s="130" t="s">
        <v>22</v>
      </c>
      <c r="I6" s="130" t="s">
        <v>23</v>
      </c>
      <c r="J6" s="340"/>
      <c r="K6" s="1"/>
      <c r="L6" s="1"/>
    </row>
    <row r="7" spans="1:12">
      <c r="A7" s="12" t="s">
        <v>27</v>
      </c>
      <c r="B7" s="330" t="s">
        <v>179</v>
      </c>
      <c r="C7" s="331"/>
      <c r="D7" s="332"/>
      <c r="E7" s="13">
        <v>0.01</v>
      </c>
      <c r="F7" s="13">
        <v>1</v>
      </c>
      <c r="G7" s="13">
        <v>0</v>
      </c>
      <c r="H7" s="13">
        <v>123.065</v>
      </c>
      <c r="I7" s="13">
        <v>17.939399999999999</v>
      </c>
      <c r="J7" s="14">
        <f>E7*H7</f>
        <v>1.23065</v>
      </c>
      <c r="K7" s="1"/>
      <c r="L7" s="1"/>
    </row>
    <row r="8" spans="1:12">
      <c r="A8" s="15"/>
      <c r="B8" s="320"/>
      <c r="C8" s="321"/>
      <c r="D8" s="322"/>
      <c r="E8" s="16"/>
      <c r="F8" s="16"/>
      <c r="G8" s="16"/>
      <c r="H8" s="16"/>
      <c r="I8" s="16"/>
      <c r="J8" s="14"/>
      <c r="K8" s="1"/>
      <c r="L8" s="1"/>
    </row>
    <row r="9" spans="1:12">
      <c r="A9" s="15"/>
      <c r="B9" s="320"/>
      <c r="C9" s="321"/>
      <c r="D9" s="322"/>
      <c r="E9" s="16"/>
      <c r="F9" s="16"/>
      <c r="G9" s="16"/>
      <c r="H9" s="16"/>
      <c r="I9" s="16"/>
      <c r="J9" s="14"/>
      <c r="K9" s="1"/>
      <c r="L9" s="1"/>
    </row>
    <row r="10" spans="1:12">
      <c r="A10" s="15"/>
      <c r="B10" s="320"/>
      <c r="C10" s="321"/>
      <c r="D10" s="322"/>
      <c r="E10" s="16"/>
      <c r="F10" s="16"/>
      <c r="G10" s="16"/>
      <c r="H10" s="16"/>
      <c r="I10" s="16"/>
      <c r="J10" s="14"/>
      <c r="K10" s="1"/>
      <c r="L10" s="1"/>
    </row>
    <row r="11" spans="1:12">
      <c r="A11" s="15"/>
      <c r="B11" s="320"/>
      <c r="C11" s="321"/>
      <c r="D11" s="322"/>
      <c r="E11" s="16"/>
      <c r="F11" s="16"/>
      <c r="G11" s="16"/>
      <c r="H11" s="16"/>
      <c r="I11" s="16"/>
      <c r="J11" s="14"/>
      <c r="K11" s="1"/>
      <c r="L11" s="1"/>
    </row>
    <row r="12" spans="1:12">
      <c r="A12" s="15"/>
      <c r="B12" s="320"/>
      <c r="C12" s="321"/>
      <c r="D12" s="322"/>
      <c r="E12" s="16"/>
      <c r="F12" s="16"/>
      <c r="G12" s="16"/>
      <c r="H12" s="16"/>
      <c r="I12" s="16"/>
      <c r="J12" s="14"/>
      <c r="K12" s="1"/>
      <c r="L12" s="1"/>
    </row>
    <row r="13" spans="1:12">
      <c r="A13" s="15"/>
      <c r="B13" s="320"/>
      <c r="C13" s="321"/>
      <c r="D13" s="322"/>
      <c r="E13" s="16"/>
      <c r="F13" s="16"/>
      <c r="G13" s="16"/>
      <c r="H13" s="16"/>
      <c r="I13" s="16"/>
      <c r="J13" s="14"/>
      <c r="K13" s="1"/>
      <c r="L13" s="1"/>
    </row>
    <row r="14" spans="1:12" ht="13.2">
      <c r="A14" s="17"/>
      <c r="B14" s="323"/>
      <c r="C14" s="324"/>
      <c r="D14" s="324"/>
      <c r="E14" s="333"/>
      <c r="F14" s="18" t="s">
        <v>28</v>
      </c>
      <c r="G14" s="18"/>
      <c r="H14" s="18"/>
      <c r="I14" s="18"/>
      <c r="J14" s="19">
        <f>SUM(J7:J13)</f>
        <v>1.23065</v>
      </c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28" t="s">
        <v>16</v>
      </c>
      <c r="B16" s="328" t="s">
        <v>29</v>
      </c>
      <c r="C16" s="328"/>
      <c r="D16" s="328"/>
      <c r="E16" s="328"/>
      <c r="F16" s="328"/>
      <c r="G16" s="328" t="s">
        <v>30</v>
      </c>
      <c r="H16" s="328" t="s">
        <v>18</v>
      </c>
      <c r="I16" s="326" t="s">
        <v>31</v>
      </c>
      <c r="J16" s="326" t="s">
        <v>21</v>
      </c>
      <c r="K16" s="1"/>
      <c r="L16" s="1"/>
    </row>
    <row r="17" spans="1:12">
      <c r="A17" s="329"/>
      <c r="B17" s="329"/>
      <c r="C17" s="329"/>
      <c r="D17" s="329"/>
      <c r="E17" s="329"/>
      <c r="F17" s="329"/>
      <c r="G17" s="329"/>
      <c r="H17" s="329"/>
      <c r="I17" s="327"/>
      <c r="J17" s="327"/>
      <c r="K17" s="1"/>
      <c r="L17" s="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0.2</v>
      </c>
      <c r="I18" s="13">
        <v>22.9849</v>
      </c>
      <c r="J18" s="21">
        <f>H18*I18</f>
        <v>4.5969800000000003</v>
      </c>
      <c r="K18" s="1"/>
      <c r="L18" s="1"/>
    </row>
    <row r="19" spans="1:12">
      <c r="A19" s="15" t="s">
        <v>129</v>
      </c>
      <c r="B19" s="320" t="s">
        <v>130</v>
      </c>
      <c r="C19" s="321"/>
      <c r="D19" s="321"/>
      <c r="E19" s="321"/>
      <c r="F19" s="322"/>
      <c r="G19" s="22"/>
      <c r="H19" s="16">
        <v>0.08</v>
      </c>
      <c r="I19" s="16">
        <v>11.1561</v>
      </c>
      <c r="J19" s="14">
        <f>H19*I19</f>
        <v>0.89248800000000006</v>
      </c>
      <c r="K19" s="1"/>
      <c r="L19" s="1"/>
    </row>
    <row r="20" spans="1:12">
      <c r="A20" s="15" t="s">
        <v>34</v>
      </c>
      <c r="B20" s="320" t="s">
        <v>35</v>
      </c>
      <c r="C20" s="321"/>
      <c r="D20" s="321"/>
      <c r="E20" s="321"/>
      <c r="F20" s="322"/>
      <c r="G20" s="22"/>
      <c r="H20" s="16">
        <v>1.1599999999999999</v>
      </c>
      <c r="I20" s="16">
        <v>7.9046000000000003</v>
      </c>
      <c r="J20" s="14">
        <f>H20*I20</f>
        <v>9.1693359999999995</v>
      </c>
      <c r="K20" s="1"/>
      <c r="L20" s="1"/>
    </row>
    <row r="21" spans="1:12">
      <c r="A21" s="15"/>
      <c r="B21" s="320"/>
      <c r="C21" s="321"/>
      <c r="D21" s="321"/>
      <c r="E21" s="321"/>
      <c r="F21" s="322"/>
      <c r="G21" s="22"/>
      <c r="H21" s="16"/>
      <c r="I21" s="16"/>
      <c r="J21" s="14"/>
      <c r="K21" s="1"/>
      <c r="L21" s="1"/>
    </row>
    <row r="22" spans="1:12">
      <c r="A22" s="15"/>
      <c r="B22" s="320"/>
      <c r="C22" s="321"/>
      <c r="D22" s="321"/>
      <c r="E22" s="322"/>
      <c r="F22" s="22" t="s">
        <v>36</v>
      </c>
      <c r="G22" s="22"/>
      <c r="H22" s="22"/>
      <c r="I22" s="22"/>
      <c r="J22" s="14">
        <f>SUM(J18:J20)</f>
        <v>14.658804</v>
      </c>
      <c r="K22" s="1"/>
      <c r="L22" s="1"/>
    </row>
    <row r="23" spans="1:12">
      <c r="A23" s="15"/>
      <c r="B23" s="320"/>
      <c r="C23" s="321"/>
      <c r="D23" s="321"/>
      <c r="E23" s="322"/>
      <c r="F23" s="22" t="s">
        <v>37</v>
      </c>
      <c r="G23" s="22"/>
      <c r="H23" s="16"/>
      <c r="I23" s="23">
        <v>0.2051</v>
      </c>
      <c r="J23" s="14">
        <f>J22*I23</f>
        <v>3.0065207003999999</v>
      </c>
      <c r="K23" s="1"/>
      <c r="L23" s="1"/>
    </row>
    <row r="24" spans="1:12">
      <c r="A24" s="17"/>
      <c r="B24" s="323"/>
      <c r="C24" s="324"/>
      <c r="D24" s="324"/>
      <c r="E24" s="325"/>
      <c r="F24" s="18" t="s">
        <v>38</v>
      </c>
      <c r="G24" s="18"/>
      <c r="H24" s="24"/>
      <c r="I24" s="24"/>
      <c r="J24" s="25">
        <f>J22+J23</f>
        <v>17.665324700399999</v>
      </c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26"/>
      <c r="B26" s="27"/>
      <c r="C26" s="27"/>
      <c r="D26" s="27"/>
      <c r="E26" s="28"/>
      <c r="F26" s="29" t="s">
        <v>39</v>
      </c>
      <c r="G26" s="29"/>
      <c r="H26" s="29"/>
      <c r="I26" s="20"/>
      <c r="J26" s="86">
        <f>J14+J24</f>
        <v>18.8959747004</v>
      </c>
      <c r="K26" s="1"/>
      <c r="L26" s="1"/>
    </row>
    <row r="27" spans="1:12">
      <c r="A27" s="31" t="s">
        <v>40</v>
      </c>
      <c r="B27" s="9"/>
      <c r="C27" s="32"/>
      <c r="D27" s="32"/>
      <c r="E27" s="33">
        <v>1</v>
      </c>
      <c r="F27" s="34" t="s">
        <v>41</v>
      </c>
      <c r="G27" s="35"/>
      <c r="H27" s="36"/>
      <c r="I27" s="18"/>
      <c r="J27" s="124">
        <f>J26/E27</f>
        <v>18.8959747004</v>
      </c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2">
      <c r="A29" s="326" t="s">
        <v>16</v>
      </c>
      <c r="B29" s="326" t="s">
        <v>42</v>
      </c>
      <c r="C29" s="326"/>
      <c r="D29" s="326"/>
      <c r="E29" s="326"/>
      <c r="F29" s="326"/>
      <c r="G29" s="328" t="s">
        <v>43</v>
      </c>
      <c r="H29" s="326" t="s">
        <v>44</v>
      </c>
      <c r="I29" s="326" t="s">
        <v>45</v>
      </c>
      <c r="J29" s="326" t="s">
        <v>46</v>
      </c>
    </row>
    <row r="30" spans="1:12">
      <c r="A30" s="327"/>
      <c r="B30" s="327"/>
      <c r="C30" s="327"/>
      <c r="D30" s="327"/>
      <c r="E30" s="327"/>
      <c r="F30" s="327"/>
      <c r="G30" s="329"/>
      <c r="H30" s="327"/>
      <c r="I30" s="327"/>
      <c r="J30" s="327"/>
    </row>
    <row r="31" spans="1:12">
      <c r="A31" s="126" t="s">
        <v>131</v>
      </c>
      <c r="B31" s="320" t="s">
        <v>132</v>
      </c>
      <c r="C31" s="321"/>
      <c r="D31" s="321"/>
      <c r="E31" s="321"/>
      <c r="F31" s="322"/>
      <c r="G31" s="38" t="s">
        <v>110</v>
      </c>
      <c r="H31" s="39">
        <v>5.01</v>
      </c>
      <c r="I31" s="40">
        <v>4.3</v>
      </c>
      <c r="J31" s="14">
        <f>H31*I31</f>
        <v>21.542999999999999</v>
      </c>
    </row>
    <row r="32" spans="1:12">
      <c r="A32" s="126" t="s">
        <v>69</v>
      </c>
      <c r="B32" s="320" t="s">
        <v>186</v>
      </c>
      <c r="C32" s="321"/>
      <c r="D32" s="321"/>
      <c r="E32" s="321"/>
      <c r="F32" s="322"/>
      <c r="G32" s="38" t="s">
        <v>59</v>
      </c>
      <c r="H32" s="39">
        <v>12.6</v>
      </c>
      <c r="I32" s="40">
        <v>1</v>
      </c>
      <c r="J32" s="14">
        <f t="shared" ref="J32:J33" si="0">H32*I32</f>
        <v>12.6</v>
      </c>
    </row>
    <row r="33" spans="1:10">
      <c r="A33" s="126" t="s">
        <v>135</v>
      </c>
      <c r="B33" s="320" t="s">
        <v>136</v>
      </c>
      <c r="C33" s="321"/>
      <c r="D33" s="321"/>
      <c r="E33" s="321"/>
      <c r="F33" s="322"/>
      <c r="G33" s="38" t="s">
        <v>1</v>
      </c>
      <c r="H33" s="39">
        <v>47.39</v>
      </c>
      <c r="I33" s="40">
        <v>0.69</v>
      </c>
      <c r="J33" s="14">
        <f t="shared" si="0"/>
        <v>32.699100000000001</v>
      </c>
    </row>
    <row r="34" spans="1:10">
      <c r="A34" s="126"/>
      <c r="B34" s="320"/>
      <c r="C34" s="321"/>
      <c r="D34" s="321"/>
      <c r="E34" s="321"/>
      <c r="F34" s="322"/>
      <c r="G34" s="38"/>
      <c r="H34" s="39"/>
      <c r="I34" s="40"/>
      <c r="J34" s="14"/>
    </row>
    <row r="35" spans="1:10">
      <c r="A35" s="15"/>
      <c r="B35" s="320"/>
      <c r="C35" s="321"/>
      <c r="D35" s="321"/>
      <c r="E35" s="321"/>
      <c r="F35" s="322"/>
      <c r="G35" s="38"/>
      <c r="H35" s="39"/>
      <c r="I35" s="40"/>
      <c r="J35" s="41"/>
    </row>
    <row r="36" spans="1:10">
      <c r="A36" s="15"/>
      <c r="B36" s="320"/>
      <c r="C36" s="321"/>
      <c r="D36" s="321"/>
      <c r="E36" s="321"/>
      <c r="F36" s="322"/>
      <c r="G36" s="38"/>
      <c r="H36" s="39"/>
      <c r="I36" s="40"/>
      <c r="J36" s="41"/>
    </row>
    <row r="37" spans="1:10">
      <c r="A37" s="15"/>
      <c r="B37" s="320"/>
      <c r="C37" s="321"/>
      <c r="D37" s="321"/>
      <c r="E37" s="321"/>
      <c r="F37" s="322"/>
      <c r="G37" s="38"/>
      <c r="H37" s="22"/>
      <c r="I37" s="40"/>
      <c r="J37" s="41"/>
    </row>
    <row r="38" spans="1:10">
      <c r="A38" s="15"/>
      <c r="B38" s="320"/>
      <c r="C38" s="321"/>
      <c r="D38" s="321"/>
      <c r="E38" s="321"/>
      <c r="F38" s="322"/>
      <c r="G38" s="38"/>
      <c r="H38" s="22"/>
      <c r="I38" s="40"/>
      <c r="J38" s="41"/>
    </row>
    <row r="39" spans="1:10">
      <c r="A39" s="15"/>
      <c r="B39" s="320"/>
      <c r="C39" s="321"/>
      <c r="D39" s="321"/>
      <c r="E39" s="321"/>
      <c r="F39" s="322"/>
      <c r="G39" s="38"/>
      <c r="H39" s="22"/>
      <c r="I39" s="40"/>
      <c r="J39" s="41"/>
    </row>
    <row r="40" spans="1:10">
      <c r="A40" s="17"/>
      <c r="B40" s="323"/>
      <c r="C40" s="324"/>
      <c r="D40" s="324"/>
      <c r="E40" s="325"/>
      <c r="F40" s="18" t="s">
        <v>47</v>
      </c>
      <c r="G40" s="18"/>
      <c r="H40" s="18"/>
      <c r="I40" s="18"/>
      <c r="J40" s="124">
        <f>SUM(J31:J39)</f>
        <v>66.842100000000002</v>
      </c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326" t="s">
        <v>16</v>
      </c>
      <c r="B42" s="326" t="s">
        <v>48</v>
      </c>
      <c r="C42" s="326"/>
      <c r="D42" s="326"/>
      <c r="E42" s="326"/>
      <c r="F42" s="326"/>
      <c r="G42" s="326" t="s">
        <v>49</v>
      </c>
      <c r="H42" s="328" t="s">
        <v>50</v>
      </c>
      <c r="I42" s="328" t="s">
        <v>45</v>
      </c>
      <c r="J42" s="326" t="s">
        <v>46</v>
      </c>
    </row>
    <row r="43" spans="1:10">
      <c r="A43" s="327"/>
      <c r="B43" s="327"/>
      <c r="C43" s="327"/>
      <c r="D43" s="327"/>
      <c r="E43" s="327"/>
      <c r="F43" s="327"/>
      <c r="G43" s="327"/>
      <c r="H43" s="329"/>
      <c r="I43" s="329"/>
      <c r="J43" s="327"/>
    </row>
    <row r="44" spans="1:10">
      <c r="A44" s="15" t="s">
        <v>133</v>
      </c>
      <c r="B44" s="127" t="s">
        <v>134</v>
      </c>
      <c r="C44" s="128"/>
      <c r="D44" s="128"/>
      <c r="E44" s="128"/>
      <c r="F44" s="129"/>
      <c r="G44" s="39">
        <v>0.33</v>
      </c>
      <c r="H44" s="39">
        <v>20</v>
      </c>
      <c r="I44" s="40">
        <v>1.0349999999999999</v>
      </c>
      <c r="J44" s="41">
        <f>G44*H44*I44</f>
        <v>6.8310000000000004</v>
      </c>
    </row>
    <row r="45" spans="1:10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0">
      <c r="A46" s="15"/>
      <c r="B46" s="320"/>
      <c r="C46" s="321"/>
      <c r="D46" s="321"/>
      <c r="E46" s="321"/>
      <c r="F46" s="322"/>
      <c r="G46" s="39"/>
      <c r="H46" s="39"/>
      <c r="I46" s="40"/>
      <c r="J46" s="41"/>
    </row>
    <row r="47" spans="1:10">
      <c r="A47" s="15"/>
      <c r="B47" s="320"/>
      <c r="C47" s="321"/>
      <c r="D47" s="321"/>
      <c r="E47" s="321"/>
      <c r="F47" s="322"/>
      <c r="G47" s="39"/>
      <c r="H47" s="39"/>
      <c r="I47" s="40"/>
      <c r="J47" s="41"/>
    </row>
    <row r="48" spans="1:10">
      <c r="A48" s="15"/>
      <c r="B48" s="320"/>
      <c r="C48" s="321"/>
      <c r="D48" s="321"/>
      <c r="E48" s="321"/>
      <c r="F48" s="322"/>
      <c r="G48" s="39"/>
      <c r="H48" s="39"/>
      <c r="I48" s="40"/>
      <c r="J48" s="41"/>
    </row>
    <row r="49" spans="1:11">
      <c r="A49" s="15"/>
      <c r="B49" s="320"/>
      <c r="C49" s="321"/>
      <c r="D49" s="321"/>
      <c r="E49" s="321"/>
      <c r="F49" s="322"/>
      <c r="G49" s="39"/>
      <c r="H49" s="39"/>
      <c r="I49" s="39"/>
      <c r="J49" s="41"/>
    </row>
    <row r="50" spans="1:11">
      <c r="A50" s="15"/>
      <c r="B50" s="320"/>
      <c r="C50" s="321"/>
      <c r="D50" s="321"/>
      <c r="E50" s="321"/>
      <c r="F50" s="322"/>
      <c r="G50" s="39"/>
      <c r="H50" s="39"/>
      <c r="I50" s="39"/>
      <c r="J50" s="41"/>
    </row>
    <row r="51" spans="1:11">
      <c r="A51" s="15"/>
      <c r="B51" s="320"/>
      <c r="C51" s="321"/>
      <c r="D51" s="321"/>
      <c r="E51" s="321"/>
      <c r="F51" s="322"/>
      <c r="G51" s="39"/>
      <c r="H51" s="39"/>
      <c r="I51" s="39"/>
      <c r="J51" s="41"/>
    </row>
    <row r="52" spans="1:11">
      <c r="A52" s="17"/>
      <c r="B52" s="323"/>
      <c r="C52" s="324"/>
      <c r="D52" s="324"/>
      <c r="E52" s="325"/>
      <c r="F52" s="18" t="s">
        <v>53</v>
      </c>
      <c r="G52" s="18"/>
      <c r="H52" s="18"/>
      <c r="I52" s="18"/>
      <c r="J52" s="37">
        <f>SUM(J44:J51)</f>
        <v>6.8310000000000004</v>
      </c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1">
      <c r="A54" s="1"/>
      <c r="B54" s="1"/>
      <c r="C54" s="1"/>
      <c r="D54" s="1"/>
      <c r="E54" s="1"/>
      <c r="F54" s="45" t="s">
        <v>54</v>
      </c>
      <c r="G54" s="29"/>
      <c r="H54" s="29"/>
      <c r="I54" s="29"/>
      <c r="J54" s="125">
        <f>TRUNC(J27+J40+J52,2)</f>
        <v>92.56</v>
      </c>
    </row>
    <row r="55" spans="1:11">
      <c r="A55" s="1"/>
      <c r="B55" s="1"/>
      <c r="C55" s="1"/>
      <c r="D55" s="1"/>
      <c r="E55" s="1"/>
      <c r="F55" s="3"/>
      <c r="G55" s="4"/>
      <c r="H55" s="4"/>
      <c r="I55" s="4"/>
      <c r="J55" s="54"/>
    </row>
    <row r="56" spans="1:11">
      <c r="A56" s="1"/>
      <c r="B56" s="1"/>
      <c r="C56" s="1"/>
      <c r="D56" s="1"/>
      <c r="E56" s="1"/>
      <c r="F56" s="3" t="s">
        <v>105</v>
      </c>
      <c r="G56" s="4"/>
      <c r="H56" s="223"/>
      <c r="I56" s="4"/>
      <c r="J56" s="225">
        <f>TRUNC(J54*0.2031,2)</f>
        <v>18.79</v>
      </c>
    </row>
    <row r="57" spans="1:11">
      <c r="A57" s="1"/>
      <c r="B57" s="1"/>
      <c r="C57" s="1"/>
      <c r="D57" s="1"/>
      <c r="E57" s="1"/>
      <c r="F57" s="3"/>
      <c r="G57" s="4"/>
      <c r="H57" s="4"/>
      <c r="I57" s="4"/>
      <c r="J57" s="54"/>
    </row>
    <row r="58" spans="1:11">
      <c r="A58" s="1"/>
      <c r="B58" s="1"/>
      <c r="C58" s="1"/>
      <c r="D58" s="1"/>
      <c r="E58" s="1"/>
      <c r="F58" s="31" t="s">
        <v>55</v>
      </c>
      <c r="G58" s="9"/>
      <c r="H58" s="9"/>
      <c r="I58" s="9"/>
      <c r="J58" s="47">
        <f>TRUNC(J54+J56,2)</f>
        <v>111.35</v>
      </c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1">
      <c r="A60" s="48" t="s">
        <v>56</v>
      </c>
      <c r="B60" s="29"/>
      <c r="C60" s="29"/>
      <c r="D60" s="29"/>
      <c r="E60" s="29"/>
      <c r="F60" s="29"/>
      <c r="G60" s="29"/>
      <c r="H60" s="29"/>
      <c r="I60" s="29"/>
      <c r="J60" s="49"/>
      <c r="K60" s="1"/>
    </row>
    <row r="61" spans="1:11">
      <c r="A61" s="3"/>
      <c r="B61" s="4"/>
      <c r="C61" s="4"/>
      <c r="D61" s="4"/>
      <c r="E61" s="4"/>
      <c r="F61" s="4"/>
      <c r="G61" s="4"/>
      <c r="H61" s="4"/>
      <c r="I61" s="4"/>
      <c r="J61" s="5"/>
      <c r="K61" s="1"/>
    </row>
    <row r="62" spans="1:1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1">
      <c r="A63" s="31"/>
      <c r="B63" s="9"/>
      <c r="C63" s="9"/>
      <c r="D63" s="9"/>
      <c r="E63" s="9"/>
      <c r="F63" s="9"/>
      <c r="G63" s="9"/>
      <c r="H63" s="9"/>
      <c r="I63" s="9"/>
      <c r="J63" s="50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45"/>
      <c r="B65" s="51"/>
      <c r="C65" s="29"/>
      <c r="D65" s="29"/>
      <c r="E65" s="29"/>
      <c r="F65" s="29"/>
      <c r="G65" s="29"/>
      <c r="H65" s="29"/>
      <c r="I65" s="29"/>
      <c r="J65" s="49"/>
      <c r="K65" s="1"/>
    </row>
    <row r="66" spans="1:11">
      <c r="A66" s="3"/>
      <c r="B66" s="52"/>
      <c r="C66" s="4"/>
      <c r="D66" s="4"/>
      <c r="E66" s="4"/>
      <c r="F66" s="4"/>
      <c r="G66" s="4"/>
      <c r="H66" s="4"/>
      <c r="I66" s="4"/>
      <c r="J66" s="5"/>
      <c r="K66" s="1"/>
    </row>
    <row r="67" spans="1:11">
      <c r="A67" s="53" t="s">
        <v>57</v>
      </c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>
      <c r="A68" s="3"/>
      <c r="B68" s="4"/>
      <c r="C68" s="4"/>
      <c r="D68" s="4"/>
      <c r="E68" s="4"/>
      <c r="F68" s="4"/>
      <c r="G68" s="4"/>
      <c r="H68" s="4"/>
      <c r="I68" s="4"/>
      <c r="J68" s="5"/>
      <c r="K68" s="1"/>
    </row>
    <row r="69" spans="1:11">
      <c r="A69" s="53" t="s">
        <v>103</v>
      </c>
      <c r="B69" s="52"/>
      <c r="C69" s="4"/>
      <c r="D69" s="4"/>
      <c r="E69" s="4"/>
      <c r="F69" s="4"/>
      <c r="G69" s="4"/>
      <c r="H69" s="4"/>
      <c r="I69" s="4"/>
      <c r="J69" s="54"/>
      <c r="K69" s="1"/>
    </row>
    <row r="70" spans="1:11">
      <c r="A70" s="3"/>
      <c r="B70" s="4"/>
      <c r="C70" s="4"/>
      <c r="D70" s="4"/>
      <c r="E70" s="4"/>
      <c r="F70" s="4"/>
      <c r="G70" s="4"/>
      <c r="H70" s="4"/>
      <c r="I70" s="4"/>
      <c r="J70" s="5"/>
      <c r="K70" s="1"/>
    </row>
    <row r="71" spans="1:11">
      <c r="A71" s="53" t="s">
        <v>102</v>
      </c>
      <c r="B71" s="52"/>
      <c r="C71" s="4"/>
      <c r="D71" s="4"/>
      <c r="E71" s="4"/>
      <c r="F71" s="4"/>
      <c r="G71" s="4"/>
      <c r="H71" s="4" t="s">
        <v>185</v>
      </c>
      <c r="I71" s="52"/>
      <c r="J71" s="123"/>
      <c r="K71" s="1"/>
    </row>
    <row r="72" spans="1:11">
      <c r="A72" s="3"/>
      <c r="B72" s="52"/>
      <c r="C72" s="4"/>
      <c r="D72" s="4"/>
      <c r="E72" s="4"/>
      <c r="F72" s="4"/>
      <c r="G72" s="4"/>
      <c r="H72" s="4"/>
      <c r="I72" s="4"/>
      <c r="J72" s="5"/>
      <c r="K72" s="1"/>
    </row>
    <row r="73" spans="1:11">
      <c r="A73" s="31"/>
      <c r="B73" s="9"/>
      <c r="C73" s="9"/>
      <c r="D73" s="9"/>
      <c r="E73" s="9"/>
      <c r="F73" s="9"/>
      <c r="G73" s="9"/>
      <c r="H73" s="9"/>
      <c r="I73" s="9"/>
      <c r="J73" s="50"/>
      <c r="K73" s="1"/>
    </row>
  </sheetData>
  <mergeCells count="58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22:E22"/>
    <mergeCell ref="B23:E23"/>
    <mergeCell ref="B24:E24"/>
    <mergeCell ref="A29:A30"/>
    <mergeCell ref="B29:F30"/>
    <mergeCell ref="B39:F39"/>
    <mergeCell ref="H29:H30"/>
    <mergeCell ref="I29:I30"/>
    <mergeCell ref="J29:J30"/>
    <mergeCell ref="B31:F31"/>
    <mergeCell ref="B32:F32"/>
    <mergeCell ref="B33:F33"/>
    <mergeCell ref="G29:G30"/>
    <mergeCell ref="B34:F34"/>
    <mergeCell ref="B35:F35"/>
    <mergeCell ref="B36:F36"/>
    <mergeCell ref="B37:F37"/>
    <mergeCell ref="B38:F38"/>
    <mergeCell ref="B40:E40"/>
    <mergeCell ref="A42:A43"/>
    <mergeCell ref="B42:F43"/>
    <mergeCell ref="G42:G43"/>
    <mergeCell ref="H42:H43"/>
    <mergeCell ref="B50:F50"/>
    <mergeCell ref="B51:F51"/>
    <mergeCell ref="B52:E52"/>
    <mergeCell ref="J42:J43"/>
    <mergeCell ref="B45:F45"/>
    <mergeCell ref="B46:F46"/>
    <mergeCell ref="B47:F47"/>
    <mergeCell ref="B48:F48"/>
    <mergeCell ref="B49:F49"/>
    <mergeCell ref="I42:I43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73"/>
  <sheetViews>
    <sheetView workbookViewId="0">
      <selection activeCell="J7" sqref="J7"/>
    </sheetView>
  </sheetViews>
  <sheetFormatPr defaultColWidth="8.88671875" defaultRowHeight="10.199999999999999"/>
  <cols>
    <col min="1" max="2" width="10.33203125" style="2" customWidth="1"/>
    <col min="3" max="3" width="8.88671875" style="2"/>
    <col min="4" max="4" width="12.33203125" style="2" customWidth="1"/>
    <col min="5" max="16384" width="8.88671875" style="2"/>
  </cols>
  <sheetData>
    <row r="1" spans="1:12" ht="13.8">
      <c r="A1" s="334" t="s">
        <v>12</v>
      </c>
      <c r="B1" s="335"/>
      <c r="C1" s="335"/>
      <c r="D1" s="335"/>
      <c r="E1" s="335"/>
      <c r="F1" s="335"/>
      <c r="G1" s="335"/>
      <c r="H1" s="335"/>
      <c r="I1" s="335"/>
      <c r="J1" s="336"/>
      <c r="K1" s="1"/>
      <c r="L1" s="1"/>
    </row>
    <row r="2" spans="1:12">
      <c r="A2" s="3"/>
      <c r="B2" s="4"/>
      <c r="C2" s="4"/>
      <c r="D2" s="4"/>
      <c r="E2" s="4"/>
      <c r="F2" s="4"/>
      <c r="G2" s="4"/>
      <c r="H2" s="4"/>
      <c r="I2" s="4"/>
      <c r="J2" s="5"/>
      <c r="K2" s="1"/>
      <c r="L2" s="1"/>
    </row>
    <row r="3" spans="1:12">
      <c r="A3" s="6" t="s">
        <v>13</v>
      </c>
      <c r="B3" s="139" t="s">
        <v>69</v>
      </c>
      <c r="C3" s="8" t="s">
        <v>14</v>
      </c>
      <c r="D3" s="7" t="s">
        <v>170</v>
      </c>
      <c r="E3" s="9"/>
      <c r="F3" s="9"/>
      <c r="G3" s="9"/>
      <c r="H3" s="9"/>
      <c r="I3" s="8" t="s">
        <v>15</v>
      </c>
      <c r="J3" s="10" t="s">
        <v>59</v>
      </c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337" t="s">
        <v>16</v>
      </c>
      <c r="B5" s="337" t="s">
        <v>17</v>
      </c>
      <c r="C5" s="337"/>
      <c r="D5" s="337"/>
      <c r="E5" s="337" t="s">
        <v>18</v>
      </c>
      <c r="F5" s="337" t="s">
        <v>19</v>
      </c>
      <c r="G5" s="337"/>
      <c r="H5" s="338" t="s">
        <v>20</v>
      </c>
      <c r="I5" s="339"/>
      <c r="J5" s="340" t="s">
        <v>21</v>
      </c>
      <c r="K5" s="1"/>
      <c r="L5" s="1"/>
    </row>
    <row r="6" spans="1:12">
      <c r="A6" s="337"/>
      <c r="B6" s="337"/>
      <c r="C6" s="337"/>
      <c r="D6" s="337"/>
      <c r="E6" s="337"/>
      <c r="F6" s="130" t="s">
        <v>22</v>
      </c>
      <c r="G6" s="130" t="s">
        <v>23</v>
      </c>
      <c r="H6" s="130" t="s">
        <v>22</v>
      </c>
      <c r="I6" s="130" t="s">
        <v>23</v>
      </c>
      <c r="J6" s="340"/>
      <c r="K6" s="1"/>
      <c r="L6" s="1"/>
    </row>
    <row r="7" spans="1:12">
      <c r="A7" s="12"/>
      <c r="B7" s="330"/>
      <c r="C7" s="331"/>
      <c r="D7" s="332"/>
      <c r="E7" s="13"/>
      <c r="F7" s="13"/>
      <c r="G7" s="13"/>
      <c r="H7" s="13"/>
      <c r="I7" s="13"/>
      <c r="J7" s="14"/>
      <c r="K7" s="1"/>
      <c r="L7" s="1"/>
    </row>
    <row r="8" spans="1:12">
      <c r="A8" s="15"/>
      <c r="B8" s="320"/>
      <c r="C8" s="321"/>
      <c r="D8" s="322"/>
      <c r="E8" s="16"/>
      <c r="F8" s="16"/>
      <c r="G8" s="16"/>
      <c r="H8" s="16"/>
      <c r="I8" s="16"/>
      <c r="J8" s="14"/>
      <c r="K8" s="1"/>
      <c r="L8" s="1"/>
    </row>
    <row r="9" spans="1:12">
      <c r="A9" s="15"/>
      <c r="B9" s="320"/>
      <c r="C9" s="321"/>
      <c r="D9" s="322"/>
      <c r="E9" s="16"/>
      <c r="F9" s="16"/>
      <c r="G9" s="16"/>
      <c r="H9" s="16"/>
      <c r="I9" s="16"/>
      <c r="J9" s="14"/>
      <c r="K9" s="1"/>
      <c r="L9" s="1"/>
    </row>
    <row r="10" spans="1:12">
      <c r="A10" s="15"/>
      <c r="B10" s="320"/>
      <c r="C10" s="321"/>
      <c r="D10" s="322"/>
      <c r="E10" s="16"/>
      <c r="F10" s="16"/>
      <c r="G10" s="16"/>
      <c r="H10" s="16"/>
      <c r="I10" s="16"/>
      <c r="J10" s="14"/>
      <c r="K10" s="1"/>
      <c r="L10" s="1"/>
    </row>
    <row r="11" spans="1:12">
      <c r="A11" s="15"/>
      <c r="B11" s="320"/>
      <c r="C11" s="321"/>
      <c r="D11" s="322"/>
      <c r="E11" s="16"/>
      <c r="F11" s="16"/>
      <c r="G11" s="16"/>
      <c r="H11" s="16"/>
      <c r="I11" s="16"/>
      <c r="J11" s="14"/>
      <c r="K11" s="1"/>
      <c r="L11" s="1"/>
    </row>
    <row r="12" spans="1:12">
      <c r="A12" s="15"/>
      <c r="B12" s="320"/>
      <c r="C12" s="321"/>
      <c r="D12" s="322"/>
      <c r="E12" s="16"/>
      <c r="F12" s="16"/>
      <c r="G12" s="16"/>
      <c r="H12" s="16"/>
      <c r="I12" s="16"/>
      <c r="J12" s="14"/>
      <c r="K12" s="1"/>
      <c r="L12" s="1"/>
    </row>
    <row r="13" spans="1:12">
      <c r="A13" s="15"/>
      <c r="B13" s="320"/>
      <c r="C13" s="321"/>
      <c r="D13" s="322"/>
      <c r="E13" s="16"/>
      <c r="F13" s="16"/>
      <c r="G13" s="16"/>
      <c r="H13" s="16"/>
      <c r="I13" s="16"/>
      <c r="J13" s="14"/>
      <c r="K13" s="1"/>
      <c r="L13" s="1"/>
    </row>
    <row r="14" spans="1:12" ht="13.2">
      <c r="A14" s="17"/>
      <c r="B14" s="323"/>
      <c r="C14" s="324"/>
      <c r="D14" s="324"/>
      <c r="E14" s="333"/>
      <c r="F14" s="18" t="s">
        <v>28</v>
      </c>
      <c r="G14" s="18"/>
      <c r="H14" s="18"/>
      <c r="I14" s="18"/>
      <c r="J14" s="19">
        <f>SUM(J7:J13)</f>
        <v>0</v>
      </c>
      <c r="K14" s="1"/>
      <c r="L14" s="1"/>
    </row>
    <row r="15" spans="1:1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328" t="s">
        <v>16</v>
      </c>
      <c r="B16" s="328" t="s">
        <v>29</v>
      </c>
      <c r="C16" s="328"/>
      <c r="D16" s="328"/>
      <c r="E16" s="328"/>
      <c r="F16" s="328"/>
      <c r="G16" s="328" t="s">
        <v>30</v>
      </c>
      <c r="H16" s="328" t="s">
        <v>18</v>
      </c>
      <c r="I16" s="326" t="s">
        <v>31</v>
      </c>
      <c r="J16" s="326" t="s">
        <v>21</v>
      </c>
      <c r="K16" s="1"/>
      <c r="L16" s="1"/>
    </row>
    <row r="17" spans="1:12">
      <c r="A17" s="329"/>
      <c r="B17" s="329"/>
      <c r="C17" s="329"/>
      <c r="D17" s="329"/>
      <c r="E17" s="329"/>
      <c r="F17" s="329"/>
      <c r="G17" s="329"/>
      <c r="H17" s="329"/>
      <c r="I17" s="327"/>
      <c r="J17" s="327"/>
      <c r="K17" s="1"/>
      <c r="L17" s="1"/>
    </row>
    <row r="18" spans="1:12">
      <c r="A18" s="12" t="s">
        <v>32</v>
      </c>
      <c r="B18" s="330" t="s">
        <v>33</v>
      </c>
      <c r="C18" s="331"/>
      <c r="D18" s="331"/>
      <c r="E18" s="331"/>
      <c r="F18" s="332"/>
      <c r="G18" s="20"/>
      <c r="H18" s="13">
        <v>0.5</v>
      </c>
      <c r="I18" s="13">
        <v>22.9849</v>
      </c>
      <c r="J18" s="21">
        <f>H18*I18</f>
        <v>11.49245</v>
      </c>
      <c r="K18" s="1"/>
      <c r="L18" s="1"/>
    </row>
    <row r="19" spans="1:12">
      <c r="A19" s="15" t="s">
        <v>34</v>
      </c>
      <c r="B19" s="320" t="s">
        <v>35</v>
      </c>
      <c r="C19" s="321"/>
      <c r="D19" s="321"/>
      <c r="E19" s="321"/>
      <c r="F19" s="322"/>
      <c r="G19" s="22"/>
      <c r="H19" s="16">
        <v>1</v>
      </c>
      <c r="I19" s="16">
        <v>7.9046000000000003</v>
      </c>
      <c r="J19" s="14">
        <f>H19*I19</f>
        <v>7.9046000000000003</v>
      </c>
      <c r="K19" s="1"/>
      <c r="L19" s="1"/>
    </row>
    <row r="20" spans="1:12">
      <c r="A20" s="15"/>
      <c r="B20" s="320"/>
      <c r="C20" s="321"/>
      <c r="D20" s="321"/>
      <c r="E20" s="321"/>
      <c r="F20" s="322"/>
      <c r="G20" s="22"/>
      <c r="H20" s="16"/>
      <c r="I20" s="16"/>
      <c r="J20" s="14"/>
      <c r="K20" s="1"/>
      <c r="L20" s="1"/>
    </row>
    <row r="21" spans="1:12">
      <c r="A21" s="15"/>
      <c r="B21" s="320"/>
      <c r="C21" s="321"/>
      <c r="D21" s="321"/>
      <c r="E21" s="321"/>
      <c r="F21" s="322"/>
      <c r="G21" s="22"/>
      <c r="H21" s="16"/>
      <c r="I21" s="16"/>
      <c r="J21" s="14"/>
      <c r="K21" s="1"/>
      <c r="L21" s="1"/>
    </row>
    <row r="22" spans="1:12">
      <c r="A22" s="15"/>
      <c r="B22" s="320"/>
      <c r="C22" s="321"/>
      <c r="D22" s="321"/>
      <c r="E22" s="322"/>
      <c r="F22" s="22" t="s">
        <v>36</v>
      </c>
      <c r="G22" s="22"/>
      <c r="H22" s="22"/>
      <c r="I22" s="22"/>
      <c r="J22" s="14">
        <f>SUM(J18:J20)</f>
        <v>19.39705</v>
      </c>
      <c r="K22" s="1"/>
      <c r="L22" s="1"/>
    </row>
    <row r="23" spans="1:12">
      <c r="A23" s="15"/>
      <c r="B23" s="320"/>
      <c r="C23" s="321"/>
      <c r="D23" s="321"/>
      <c r="E23" s="322"/>
      <c r="F23" s="22" t="s">
        <v>37</v>
      </c>
      <c r="G23" s="22"/>
      <c r="H23" s="16"/>
      <c r="I23" s="23">
        <v>0.2051</v>
      </c>
      <c r="J23" s="14">
        <f>J22*I23</f>
        <v>3.9783349550000002</v>
      </c>
      <c r="K23" s="1"/>
      <c r="L23" s="1"/>
    </row>
    <row r="24" spans="1:12">
      <c r="A24" s="17"/>
      <c r="B24" s="323"/>
      <c r="C24" s="324"/>
      <c r="D24" s="324"/>
      <c r="E24" s="325"/>
      <c r="F24" s="18" t="s">
        <v>38</v>
      </c>
      <c r="G24" s="18"/>
      <c r="H24" s="24"/>
      <c r="I24" s="24"/>
      <c r="J24" s="25">
        <f>J22+J23</f>
        <v>23.375384955000001</v>
      </c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26"/>
      <c r="B26" s="27"/>
      <c r="C26" s="27"/>
      <c r="D26" s="27"/>
      <c r="E26" s="28"/>
      <c r="F26" s="29" t="s">
        <v>39</v>
      </c>
      <c r="G26" s="29"/>
      <c r="H26" s="29"/>
      <c r="I26" s="20"/>
      <c r="J26" s="86">
        <f>J14+J24</f>
        <v>23.375384955000001</v>
      </c>
      <c r="K26" s="1"/>
      <c r="L26" s="1"/>
    </row>
    <row r="27" spans="1:12">
      <c r="A27" s="31" t="s">
        <v>40</v>
      </c>
      <c r="B27" s="9"/>
      <c r="C27" s="32"/>
      <c r="D27" s="32"/>
      <c r="E27" s="33">
        <v>1</v>
      </c>
      <c r="F27" s="34" t="s">
        <v>41</v>
      </c>
      <c r="G27" s="35"/>
      <c r="H27" s="36"/>
      <c r="I27" s="18"/>
      <c r="J27" s="124">
        <f>J26/E27</f>
        <v>23.375384955000001</v>
      </c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2">
      <c r="A29" s="326" t="s">
        <v>16</v>
      </c>
      <c r="B29" s="326" t="s">
        <v>42</v>
      </c>
      <c r="C29" s="326"/>
      <c r="D29" s="326"/>
      <c r="E29" s="326"/>
      <c r="F29" s="326"/>
      <c r="G29" s="328" t="s">
        <v>43</v>
      </c>
      <c r="H29" s="326" t="s">
        <v>44</v>
      </c>
      <c r="I29" s="326" t="s">
        <v>45</v>
      </c>
      <c r="J29" s="326" t="s">
        <v>46</v>
      </c>
    </row>
    <row r="30" spans="1:12">
      <c r="A30" s="327"/>
      <c r="B30" s="327"/>
      <c r="C30" s="327"/>
      <c r="D30" s="327"/>
      <c r="E30" s="327"/>
      <c r="F30" s="327"/>
      <c r="G30" s="329"/>
      <c r="H30" s="327"/>
      <c r="I30" s="327"/>
      <c r="J30" s="327"/>
    </row>
    <row r="31" spans="1:12">
      <c r="A31" s="236" t="s">
        <v>69</v>
      </c>
      <c r="B31" s="320" t="s">
        <v>143</v>
      </c>
      <c r="C31" s="321"/>
      <c r="D31" s="321"/>
      <c r="E31" s="321"/>
      <c r="F31" s="322"/>
      <c r="G31" s="38" t="s">
        <v>59</v>
      </c>
      <c r="H31" s="39">
        <v>82.16</v>
      </c>
      <c r="I31" s="40">
        <v>1</v>
      </c>
      <c r="J31" s="14">
        <f>H31*I31</f>
        <v>82.16</v>
      </c>
    </row>
    <row r="32" spans="1:12">
      <c r="A32" s="126"/>
      <c r="B32" s="320"/>
      <c r="C32" s="321"/>
      <c r="D32" s="321"/>
      <c r="E32" s="321"/>
      <c r="F32" s="322"/>
      <c r="G32" s="38"/>
      <c r="H32" s="39"/>
      <c r="I32" s="40"/>
      <c r="J32" s="14"/>
    </row>
    <row r="33" spans="1:10">
      <c r="A33" s="126"/>
      <c r="B33" s="320"/>
      <c r="C33" s="321"/>
      <c r="D33" s="321"/>
      <c r="E33" s="321"/>
      <c r="F33" s="322"/>
      <c r="G33" s="38"/>
      <c r="H33" s="39"/>
      <c r="I33" s="40"/>
      <c r="J33" s="14"/>
    </row>
    <row r="34" spans="1:10">
      <c r="A34" s="126"/>
      <c r="B34" s="320"/>
      <c r="C34" s="321"/>
      <c r="D34" s="321"/>
      <c r="E34" s="321"/>
      <c r="F34" s="322"/>
      <c r="G34" s="38"/>
      <c r="H34" s="39"/>
      <c r="I34" s="40"/>
      <c r="J34" s="14"/>
    </row>
    <row r="35" spans="1:10">
      <c r="A35" s="15"/>
      <c r="B35" s="320"/>
      <c r="C35" s="321"/>
      <c r="D35" s="321"/>
      <c r="E35" s="321"/>
      <c r="F35" s="322"/>
      <c r="G35" s="38"/>
      <c r="H35" s="39"/>
      <c r="I35" s="40"/>
      <c r="J35" s="41"/>
    </row>
    <row r="36" spans="1:10">
      <c r="A36" s="15"/>
      <c r="B36" s="320"/>
      <c r="C36" s="321"/>
      <c r="D36" s="321"/>
      <c r="E36" s="321"/>
      <c r="F36" s="322"/>
      <c r="G36" s="38"/>
      <c r="H36" s="39"/>
      <c r="I36" s="40"/>
      <c r="J36" s="41"/>
    </row>
    <row r="37" spans="1:10">
      <c r="A37" s="15"/>
      <c r="B37" s="320"/>
      <c r="C37" s="321"/>
      <c r="D37" s="321"/>
      <c r="E37" s="321"/>
      <c r="F37" s="322"/>
      <c r="G37" s="38"/>
      <c r="H37" s="22"/>
      <c r="I37" s="40"/>
      <c r="J37" s="41"/>
    </row>
    <row r="38" spans="1:10">
      <c r="A38" s="15"/>
      <c r="B38" s="320"/>
      <c r="C38" s="321"/>
      <c r="D38" s="321"/>
      <c r="E38" s="321"/>
      <c r="F38" s="322"/>
      <c r="G38" s="38"/>
      <c r="H38" s="22"/>
      <c r="I38" s="40"/>
      <c r="J38" s="41"/>
    </row>
    <row r="39" spans="1:10">
      <c r="A39" s="15"/>
      <c r="B39" s="320"/>
      <c r="C39" s="321"/>
      <c r="D39" s="321"/>
      <c r="E39" s="321"/>
      <c r="F39" s="322"/>
      <c r="G39" s="38"/>
      <c r="H39" s="22"/>
      <c r="I39" s="40"/>
      <c r="J39" s="41"/>
    </row>
    <row r="40" spans="1:10">
      <c r="A40" s="17"/>
      <c r="B40" s="323"/>
      <c r="C40" s="324"/>
      <c r="D40" s="324"/>
      <c r="E40" s="325"/>
      <c r="F40" s="18" t="s">
        <v>47</v>
      </c>
      <c r="G40" s="18"/>
      <c r="H40" s="18"/>
      <c r="I40" s="18"/>
      <c r="J40" s="124">
        <f>SUM(J31:J39)</f>
        <v>82.16</v>
      </c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326" t="s">
        <v>16</v>
      </c>
      <c r="B42" s="326" t="s">
        <v>48</v>
      </c>
      <c r="C42" s="326"/>
      <c r="D42" s="326"/>
      <c r="E42" s="326"/>
      <c r="F42" s="326"/>
      <c r="G42" s="326" t="s">
        <v>49</v>
      </c>
      <c r="H42" s="328" t="s">
        <v>50</v>
      </c>
      <c r="I42" s="328" t="s">
        <v>45</v>
      </c>
      <c r="J42" s="326" t="s">
        <v>46</v>
      </c>
    </row>
    <row r="43" spans="1:10">
      <c r="A43" s="327"/>
      <c r="B43" s="327"/>
      <c r="C43" s="327"/>
      <c r="D43" s="327"/>
      <c r="E43" s="327"/>
      <c r="F43" s="327"/>
      <c r="G43" s="327"/>
      <c r="H43" s="329"/>
      <c r="I43" s="329"/>
      <c r="J43" s="327"/>
    </row>
    <row r="44" spans="1:10">
      <c r="A44" s="15"/>
      <c r="B44" s="127"/>
      <c r="C44" s="128"/>
      <c r="D44" s="128"/>
      <c r="E44" s="128"/>
      <c r="F44" s="129"/>
      <c r="G44" s="39"/>
      <c r="H44" s="39"/>
      <c r="I44" s="40"/>
      <c r="J44" s="41"/>
    </row>
    <row r="45" spans="1:10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0">
      <c r="A46" s="15"/>
      <c r="B46" s="320"/>
      <c r="C46" s="321"/>
      <c r="D46" s="321"/>
      <c r="E46" s="321"/>
      <c r="F46" s="322"/>
      <c r="G46" s="39"/>
      <c r="H46" s="39"/>
      <c r="I46" s="40"/>
      <c r="J46" s="41"/>
    </row>
    <row r="47" spans="1:10">
      <c r="A47" s="15"/>
      <c r="B47" s="320"/>
      <c r="C47" s="321"/>
      <c r="D47" s="321"/>
      <c r="E47" s="321"/>
      <c r="F47" s="322"/>
      <c r="G47" s="39"/>
      <c r="H47" s="39"/>
      <c r="I47" s="40"/>
      <c r="J47" s="41"/>
    </row>
    <row r="48" spans="1:10">
      <c r="A48" s="15"/>
      <c r="B48" s="320"/>
      <c r="C48" s="321"/>
      <c r="D48" s="321"/>
      <c r="E48" s="321"/>
      <c r="F48" s="322"/>
      <c r="G48" s="39"/>
      <c r="H48" s="39"/>
      <c r="I48" s="40"/>
      <c r="J48" s="41"/>
    </row>
    <row r="49" spans="1:11">
      <c r="A49" s="15"/>
      <c r="B49" s="320"/>
      <c r="C49" s="321"/>
      <c r="D49" s="321"/>
      <c r="E49" s="321"/>
      <c r="F49" s="322"/>
      <c r="G49" s="39"/>
      <c r="H49" s="39"/>
      <c r="I49" s="39"/>
      <c r="J49" s="41"/>
    </row>
    <row r="50" spans="1:11">
      <c r="A50" s="15"/>
      <c r="B50" s="320"/>
      <c r="C50" s="321"/>
      <c r="D50" s="321"/>
      <c r="E50" s="321"/>
      <c r="F50" s="322"/>
      <c r="G50" s="39"/>
      <c r="H50" s="39"/>
      <c r="I50" s="39"/>
      <c r="J50" s="41"/>
    </row>
    <row r="51" spans="1:11">
      <c r="A51" s="15"/>
      <c r="B51" s="320"/>
      <c r="C51" s="321"/>
      <c r="D51" s="321"/>
      <c r="E51" s="321"/>
      <c r="F51" s="322"/>
      <c r="G51" s="39"/>
      <c r="H51" s="39"/>
      <c r="I51" s="39"/>
      <c r="J51" s="41"/>
    </row>
    <row r="52" spans="1:11">
      <c r="A52" s="17"/>
      <c r="B52" s="323"/>
      <c r="C52" s="324"/>
      <c r="D52" s="324"/>
      <c r="E52" s="325"/>
      <c r="F52" s="18" t="s">
        <v>53</v>
      </c>
      <c r="G52" s="18"/>
      <c r="H52" s="18"/>
      <c r="I52" s="18"/>
      <c r="J52" s="37">
        <f>SUM(J44:J51)</f>
        <v>0</v>
      </c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1">
      <c r="A54" s="1"/>
      <c r="B54" s="1"/>
      <c r="C54" s="1"/>
      <c r="D54" s="1"/>
      <c r="E54" s="1"/>
      <c r="F54" s="45" t="s">
        <v>54</v>
      </c>
      <c r="G54" s="29"/>
      <c r="H54" s="29"/>
      <c r="I54" s="29"/>
      <c r="J54" s="125">
        <f>TRUNC(J27+J40+J52,2)</f>
        <v>105.53</v>
      </c>
    </row>
    <row r="55" spans="1:11">
      <c r="A55" s="1"/>
      <c r="B55" s="1"/>
      <c r="C55" s="1"/>
      <c r="D55" s="1"/>
      <c r="E55" s="1"/>
      <c r="F55" s="3"/>
      <c r="G55" s="4"/>
      <c r="H55" s="4"/>
      <c r="I55" s="4"/>
      <c r="J55" s="54"/>
    </row>
    <row r="56" spans="1:11">
      <c r="A56" s="1"/>
      <c r="B56" s="1"/>
      <c r="C56" s="1"/>
      <c r="D56" s="1"/>
      <c r="E56" s="1"/>
      <c r="F56" s="3" t="s">
        <v>105</v>
      </c>
      <c r="G56" s="4"/>
      <c r="H56" s="223"/>
      <c r="I56" s="4"/>
      <c r="J56" s="225">
        <f>TRUNC(J54*0.2031,2)</f>
        <v>21.43</v>
      </c>
    </row>
    <row r="57" spans="1:11">
      <c r="A57" s="1"/>
      <c r="B57" s="1"/>
      <c r="C57" s="1"/>
      <c r="D57" s="1"/>
      <c r="E57" s="1"/>
      <c r="F57" s="3"/>
      <c r="G57" s="4"/>
      <c r="H57" s="4"/>
      <c r="I57" s="4"/>
      <c r="J57" s="54"/>
    </row>
    <row r="58" spans="1:11">
      <c r="A58" s="1"/>
      <c r="B58" s="1"/>
      <c r="C58" s="1"/>
      <c r="D58" s="1"/>
      <c r="E58" s="1"/>
      <c r="F58" s="31" t="s">
        <v>55</v>
      </c>
      <c r="G58" s="9"/>
      <c r="H58" s="9"/>
      <c r="I58" s="9"/>
      <c r="J58" s="47">
        <f>TRUNC(J54+J56,2)</f>
        <v>126.96</v>
      </c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1">
      <c r="A60" s="48" t="s">
        <v>56</v>
      </c>
      <c r="B60" s="29"/>
      <c r="C60" s="29"/>
      <c r="D60" s="29"/>
      <c r="E60" s="29"/>
      <c r="F60" s="29"/>
      <c r="G60" s="29"/>
      <c r="H60" s="29"/>
      <c r="I60" s="29"/>
      <c r="J60" s="49"/>
      <c r="K60" s="1"/>
    </row>
    <row r="61" spans="1:11">
      <c r="A61" s="3"/>
      <c r="B61" s="4"/>
      <c r="C61" s="4"/>
      <c r="D61" s="4"/>
      <c r="E61" s="4"/>
      <c r="F61" s="4"/>
      <c r="G61" s="4"/>
      <c r="H61" s="4"/>
      <c r="I61" s="4"/>
      <c r="J61" s="5"/>
      <c r="K61" s="1"/>
    </row>
    <row r="62" spans="1:1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1">
      <c r="A63" s="31"/>
      <c r="B63" s="9"/>
      <c r="C63" s="9"/>
      <c r="D63" s="9"/>
      <c r="E63" s="9"/>
      <c r="F63" s="9"/>
      <c r="G63" s="9"/>
      <c r="H63" s="9"/>
      <c r="I63" s="9"/>
      <c r="J63" s="50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45"/>
      <c r="B65" s="51"/>
      <c r="C65" s="29"/>
      <c r="D65" s="29"/>
      <c r="E65" s="29"/>
      <c r="F65" s="29"/>
      <c r="G65" s="29"/>
      <c r="H65" s="29"/>
      <c r="I65" s="29"/>
      <c r="J65" s="49"/>
      <c r="K65" s="1"/>
    </row>
    <row r="66" spans="1:11">
      <c r="A66" s="3"/>
      <c r="B66" s="52"/>
      <c r="C66" s="4"/>
      <c r="D66" s="4"/>
      <c r="E66" s="4"/>
      <c r="F66" s="4"/>
      <c r="G66" s="4"/>
      <c r="H66" s="4"/>
      <c r="I66" s="4"/>
      <c r="J66" s="5"/>
      <c r="K66" s="1"/>
    </row>
    <row r="67" spans="1:11">
      <c r="A67" s="53" t="s">
        <v>57</v>
      </c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>
      <c r="A68" s="3"/>
      <c r="B68" s="4"/>
      <c r="C68" s="4"/>
      <c r="D68" s="4"/>
      <c r="E68" s="4"/>
      <c r="F68" s="4"/>
      <c r="G68" s="4"/>
      <c r="H68" s="4"/>
      <c r="I68" s="4"/>
      <c r="J68" s="5"/>
      <c r="K68" s="1"/>
    </row>
    <row r="69" spans="1:11">
      <c r="A69" s="53" t="s">
        <v>103</v>
      </c>
      <c r="B69" s="52"/>
      <c r="C69" s="4"/>
      <c r="D69" s="4"/>
      <c r="E69" s="4"/>
      <c r="F69" s="4"/>
      <c r="G69" s="4"/>
      <c r="H69" s="4"/>
      <c r="I69" s="4"/>
      <c r="J69" s="54"/>
      <c r="K69" s="1"/>
    </row>
    <row r="70" spans="1:11">
      <c r="A70" s="3"/>
      <c r="B70" s="4"/>
      <c r="C70" s="4"/>
      <c r="D70" s="4"/>
      <c r="E70" s="4"/>
      <c r="F70" s="4"/>
      <c r="G70" s="4"/>
      <c r="H70" s="4"/>
      <c r="I70" s="4"/>
      <c r="J70" s="5"/>
      <c r="K70" s="1"/>
    </row>
    <row r="71" spans="1:11">
      <c r="A71" s="53" t="s">
        <v>102</v>
      </c>
      <c r="B71" s="52"/>
      <c r="C71" s="4"/>
      <c r="D71" s="4"/>
      <c r="E71" s="4"/>
      <c r="F71" s="4"/>
      <c r="G71" s="4"/>
      <c r="H71" s="4" t="s">
        <v>185</v>
      </c>
      <c r="I71" s="52"/>
      <c r="J71" s="123"/>
      <c r="K71" s="1"/>
    </row>
    <row r="72" spans="1:11">
      <c r="A72" s="3"/>
      <c r="B72" s="52"/>
      <c r="C72" s="4"/>
      <c r="D72" s="4"/>
      <c r="E72" s="4"/>
      <c r="F72" s="4"/>
      <c r="G72" s="4"/>
      <c r="H72" s="4"/>
      <c r="I72" s="4"/>
      <c r="J72" s="5"/>
      <c r="K72" s="1"/>
    </row>
    <row r="73" spans="1:11">
      <c r="A73" s="31"/>
      <c r="B73" s="9"/>
      <c r="C73" s="9"/>
      <c r="D73" s="9"/>
      <c r="E73" s="9"/>
      <c r="F73" s="9"/>
      <c r="G73" s="9"/>
      <c r="H73" s="9"/>
      <c r="I73" s="9"/>
      <c r="J73" s="50"/>
      <c r="K73" s="1"/>
    </row>
  </sheetData>
  <mergeCells count="58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1:F21"/>
    <mergeCell ref="B13:D13"/>
    <mergeCell ref="B14:E14"/>
    <mergeCell ref="A16:A17"/>
    <mergeCell ref="B16:F17"/>
    <mergeCell ref="I16:I17"/>
    <mergeCell ref="J16:J17"/>
    <mergeCell ref="B18:F18"/>
    <mergeCell ref="B19:F19"/>
    <mergeCell ref="B20:F20"/>
    <mergeCell ref="G16:G17"/>
    <mergeCell ref="H16:H17"/>
    <mergeCell ref="B22:E22"/>
    <mergeCell ref="B23:E23"/>
    <mergeCell ref="B24:E24"/>
    <mergeCell ref="A29:A30"/>
    <mergeCell ref="B29:F30"/>
    <mergeCell ref="B39:F39"/>
    <mergeCell ref="H29:H30"/>
    <mergeCell ref="I29:I30"/>
    <mergeCell ref="J29:J30"/>
    <mergeCell ref="B31:F31"/>
    <mergeCell ref="B32:F32"/>
    <mergeCell ref="B33:F33"/>
    <mergeCell ref="G29:G30"/>
    <mergeCell ref="B34:F34"/>
    <mergeCell ref="B35:F35"/>
    <mergeCell ref="B36:F36"/>
    <mergeCell ref="B37:F37"/>
    <mergeCell ref="B38:F38"/>
    <mergeCell ref="B40:E40"/>
    <mergeCell ref="A42:A43"/>
    <mergeCell ref="B42:F43"/>
    <mergeCell ref="G42:G43"/>
    <mergeCell ref="H42:H43"/>
    <mergeCell ref="B50:F50"/>
    <mergeCell ref="B51:F51"/>
    <mergeCell ref="B52:E52"/>
    <mergeCell ref="J42:J43"/>
    <mergeCell ref="B45:F45"/>
    <mergeCell ref="B46:F46"/>
    <mergeCell ref="B47:F47"/>
    <mergeCell ref="B48:F48"/>
    <mergeCell ref="B49:F49"/>
    <mergeCell ref="I42:I43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79"/>
  <sheetViews>
    <sheetView topLeftCell="A4" workbookViewId="0">
      <selection activeCell="J7" sqref="J7"/>
    </sheetView>
  </sheetViews>
  <sheetFormatPr defaultColWidth="8.88671875" defaultRowHeight="10.199999999999999"/>
  <cols>
    <col min="1" max="2" width="10.33203125" style="132" customWidth="1"/>
    <col min="3" max="3" width="8.88671875" style="132"/>
    <col min="4" max="4" width="12.33203125" style="132" customWidth="1"/>
    <col min="5" max="16384" width="8.88671875" style="132"/>
  </cols>
  <sheetData>
    <row r="1" spans="1:12" ht="19.95" customHeight="1">
      <c r="A1" s="405" t="s">
        <v>12</v>
      </c>
      <c r="B1" s="406"/>
      <c r="C1" s="406"/>
      <c r="D1" s="406"/>
      <c r="E1" s="406"/>
      <c r="F1" s="406"/>
      <c r="G1" s="406"/>
      <c r="H1" s="406"/>
      <c r="I1" s="406"/>
      <c r="J1" s="407"/>
      <c r="K1" s="131"/>
      <c r="L1" s="131"/>
    </row>
    <row r="2" spans="1:12">
      <c r="A2" s="143"/>
      <c r="B2" s="144"/>
      <c r="C2" s="144"/>
      <c r="D2" s="144"/>
      <c r="E2" s="144"/>
      <c r="F2" s="144"/>
      <c r="G2" s="144"/>
      <c r="H2" s="144"/>
      <c r="I2" s="144"/>
      <c r="J2" s="145"/>
      <c r="K2" s="131"/>
      <c r="L2" s="131"/>
    </row>
    <row r="3" spans="1:12">
      <c r="A3" s="146" t="s">
        <v>13</v>
      </c>
      <c r="B3" s="147" t="s">
        <v>58</v>
      </c>
      <c r="C3" s="148" t="s">
        <v>14</v>
      </c>
      <c r="D3" s="7" t="s">
        <v>164</v>
      </c>
      <c r="E3" s="149"/>
      <c r="F3" s="149"/>
      <c r="G3" s="149"/>
      <c r="H3" s="149"/>
      <c r="I3" s="148" t="s">
        <v>15</v>
      </c>
      <c r="J3" s="150" t="s">
        <v>107</v>
      </c>
      <c r="K3" s="131"/>
      <c r="L3" s="131"/>
    </row>
    <row r="4" spans="1:12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>
      <c r="A5" s="408" t="s">
        <v>16</v>
      </c>
      <c r="B5" s="408" t="s">
        <v>17</v>
      </c>
      <c r="C5" s="408"/>
      <c r="D5" s="408"/>
      <c r="E5" s="408" t="s">
        <v>18</v>
      </c>
      <c r="F5" s="408" t="s">
        <v>19</v>
      </c>
      <c r="G5" s="408"/>
      <c r="H5" s="409" t="s">
        <v>20</v>
      </c>
      <c r="I5" s="410"/>
      <c r="J5" s="411" t="s">
        <v>21</v>
      </c>
      <c r="K5" s="131"/>
      <c r="L5" s="131"/>
    </row>
    <row r="6" spans="1:12">
      <c r="A6" s="408"/>
      <c r="B6" s="408"/>
      <c r="C6" s="408"/>
      <c r="D6" s="408"/>
      <c r="E6" s="408"/>
      <c r="F6" s="151" t="s">
        <v>22</v>
      </c>
      <c r="G6" s="151" t="s">
        <v>23</v>
      </c>
      <c r="H6" s="151" t="s">
        <v>22</v>
      </c>
      <c r="I6" s="151" t="s">
        <v>23</v>
      </c>
      <c r="J6" s="411"/>
      <c r="K6" s="131"/>
      <c r="L6" s="131"/>
    </row>
    <row r="7" spans="1:12" s="1" customFormat="1" ht="10.199999999999999" customHeight="1">
      <c r="A7" s="66"/>
      <c r="B7" s="368"/>
      <c r="C7" s="369"/>
      <c r="D7" s="370"/>
      <c r="E7" s="16"/>
      <c r="F7" s="16"/>
      <c r="G7" s="16"/>
      <c r="H7" s="16"/>
      <c r="I7" s="16"/>
      <c r="J7" s="14"/>
    </row>
    <row r="8" spans="1:12" s="1" customFormat="1" ht="10.199999999999999" customHeight="1">
      <c r="A8" s="66"/>
      <c r="B8" s="368"/>
      <c r="C8" s="369"/>
      <c r="D8" s="370"/>
      <c r="E8" s="16"/>
      <c r="F8" s="16"/>
      <c r="G8" s="16"/>
      <c r="H8" s="16"/>
      <c r="I8" s="16"/>
      <c r="J8" s="14"/>
    </row>
    <row r="9" spans="1:12" s="1" customFormat="1" ht="10.199999999999999" customHeight="1">
      <c r="A9" s="66"/>
      <c r="B9" s="368"/>
      <c r="C9" s="369"/>
      <c r="D9" s="370"/>
      <c r="E9" s="16"/>
      <c r="F9" s="16"/>
      <c r="G9" s="16"/>
      <c r="H9" s="16"/>
      <c r="I9" s="16"/>
      <c r="J9" s="14"/>
    </row>
    <row r="10" spans="1:12" s="2" customFormat="1" ht="10.199999999999999" customHeight="1">
      <c r="A10" s="66"/>
      <c r="B10" s="368"/>
      <c r="C10" s="369"/>
      <c r="D10" s="370"/>
      <c r="E10" s="16"/>
      <c r="F10" s="16"/>
      <c r="G10" s="16"/>
      <c r="H10" s="16"/>
      <c r="I10" s="16"/>
      <c r="J10" s="14"/>
      <c r="K10" s="1"/>
    </row>
    <row r="11" spans="1:12" s="2" customFormat="1" ht="10.199999999999999" customHeight="1">
      <c r="A11" s="66"/>
      <c r="B11" s="368"/>
      <c r="C11" s="369"/>
      <c r="D11" s="370"/>
      <c r="E11" s="16"/>
      <c r="F11" s="16"/>
      <c r="G11" s="16"/>
      <c r="H11" s="16"/>
      <c r="I11" s="16"/>
      <c r="J11" s="14"/>
      <c r="K11" s="1"/>
    </row>
    <row r="12" spans="1:12" s="1" customFormat="1" ht="10.199999999999999" customHeight="1">
      <c r="A12" s="66"/>
      <c r="B12" s="368"/>
      <c r="C12" s="369"/>
      <c r="D12" s="370"/>
      <c r="E12" s="16"/>
      <c r="F12" s="16"/>
      <c r="G12" s="16"/>
      <c r="H12" s="16"/>
      <c r="I12" s="16"/>
      <c r="J12" s="14"/>
    </row>
    <row r="13" spans="1:12" ht="10.199999999999999" customHeight="1">
      <c r="A13" s="152"/>
      <c r="B13" s="401"/>
      <c r="C13" s="402"/>
      <c r="D13" s="403"/>
      <c r="E13" s="153"/>
      <c r="F13" s="153"/>
      <c r="G13" s="153"/>
      <c r="H13" s="153"/>
      <c r="I13" s="153"/>
      <c r="J13" s="14"/>
      <c r="K13" s="131"/>
      <c r="L13" s="131"/>
    </row>
    <row r="14" spans="1:12" ht="12" customHeight="1">
      <c r="A14" s="154"/>
      <c r="B14" s="388"/>
      <c r="C14" s="389"/>
      <c r="D14" s="389"/>
      <c r="E14" s="404"/>
      <c r="F14" s="155" t="s">
        <v>28</v>
      </c>
      <c r="G14" s="155"/>
      <c r="H14" s="155"/>
      <c r="I14" s="155"/>
      <c r="J14" s="25">
        <f>SUM(J7)</f>
        <v>0</v>
      </c>
      <c r="K14" s="131"/>
      <c r="L14" s="131"/>
    </row>
    <row r="15" spans="1:12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31"/>
      <c r="L15" s="131"/>
    </row>
    <row r="16" spans="1:12">
      <c r="A16" s="399" t="s">
        <v>16</v>
      </c>
      <c r="B16" s="399" t="s">
        <v>29</v>
      </c>
      <c r="C16" s="399"/>
      <c r="D16" s="399"/>
      <c r="E16" s="399"/>
      <c r="F16" s="399"/>
      <c r="G16" s="399" t="s">
        <v>30</v>
      </c>
      <c r="H16" s="399" t="s">
        <v>18</v>
      </c>
      <c r="I16" s="391" t="s">
        <v>31</v>
      </c>
      <c r="J16" s="391" t="s">
        <v>21</v>
      </c>
      <c r="K16" s="131"/>
      <c r="L16" s="131"/>
    </row>
    <row r="17" spans="1:12">
      <c r="A17" s="400"/>
      <c r="B17" s="400"/>
      <c r="C17" s="400"/>
      <c r="D17" s="400"/>
      <c r="E17" s="400"/>
      <c r="F17" s="400"/>
      <c r="G17" s="400"/>
      <c r="H17" s="400"/>
      <c r="I17" s="392"/>
      <c r="J17" s="392"/>
      <c r="K17" s="131"/>
      <c r="L17" s="131"/>
    </row>
    <row r="18" spans="1:12" ht="10.199999999999999" customHeight="1">
      <c r="A18" s="157"/>
      <c r="B18" s="393"/>
      <c r="C18" s="394"/>
      <c r="D18" s="394"/>
      <c r="E18" s="394"/>
      <c r="F18" s="395"/>
      <c r="G18" s="158"/>
      <c r="H18" s="158"/>
      <c r="I18" s="158"/>
      <c r="J18" s="159"/>
      <c r="K18" s="131"/>
      <c r="L18" s="131"/>
    </row>
    <row r="19" spans="1:12" ht="10.199999999999999" customHeight="1">
      <c r="A19" s="152"/>
      <c r="B19" s="160"/>
      <c r="C19" s="161"/>
      <c r="D19" s="161"/>
      <c r="E19" s="161"/>
      <c r="F19" s="162"/>
      <c r="G19" s="153"/>
      <c r="H19" s="153"/>
      <c r="I19" s="153"/>
      <c r="J19" s="159"/>
      <c r="K19" s="131"/>
      <c r="L19" s="131"/>
    </row>
    <row r="20" spans="1:12" ht="10.199999999999999" customHeight="1">
      <c r="A20" s="163"/>
      <c r="B20" s="396"/>
      <c r="C20" s="397"/>
      <c r="D20" s="397"/>
      <c r="E20" s="397"/>
      <c r="F20" s="398"/>
      <c r="G20" s="164"/>
      <c r="H20" s="164"/>
      <c r="I20" s="164"/>
      <c r="J20" s="159"/>
      <c r="K20" s="131"/>
      <c r="L20" s="131"/>
    </row>
    <row r="21" spans="1:12" ht="10.199999999999999" customHeight="1">
      <c r="A21" s="163"/>
      <c r="B21" s="396"/>
      <c r="C21" s="397"/>
      <c r="D21" s="397"/>
      <c r="E21" s="397"/>
      <c r="F21" s="398"/>
      <c r="G21" s="164"/>
      <c r="H21" s="164"/>
      <c r="I21" s="164"/>
      <c r="J21" s="159"/>
      <c r="K21" s="131"/>
      <c r="L21" s="131"/>
    </row>
    <row r="22" spans="1:12" ht="12" customHeight="1">
      <c r="A22" s="152"/>
      <c r="B22" s="160"/>
      <c r="C22" s="161"/>
      <c r="D22" s="161"/>
      <c r="E22" s="161"/>
      <c r="F22" s="161" t="s">
        <v>36</v>
      </c>
      <c r="G22" s="161"/>
      <c r="H22" s="162"/>
      <c r="I22" s="153"/>
      <c r="J22" s="159">
        <f>SUM(J18:J20)</f>
        <v>0</v>
      </c>
      <c r="K22" s="131"/>
      <c r="L22" s="131"/>
    </row>
    <row r="23" spans="1:12" ht="12" customHeight="1">
      <c r="A23" s="152"/>
      <c r="B23" s="401"/>
      <c r="C23" s="402"/>
      <c r="D23" s="402"/>
      <c r="E23" s="403"/>
      <c r="F23" s="153" t="s">
        <v>37</v>
      </c>
      <c r="G23" s="153"/>
      <c r="H23" s="153"/>
      <c r="I23" s="165">
        <v>0.2051</v>
      </c>
      <c r="J23" s="159">
        <f>J22*I23</f>
        <v>0</v>
      </c>
      <c r="K23" s="131"/>
      <c r="L23" s="131"/>
    </row>
    <row r="24" spans="1:12" ht="12" customHeight="1">
      <c r="A24" s="154"/>
      <c r="B24" s="388"/>
      <c r="C24" s="389"/>
      <c r="D24" s="389"/>
      <c r="E24" s="390"/>
      <c r="F24" s="155" t="s">
        <v>38</v>
      </c>
      <c r="G24" s="155"/>
      <c r="H24" s="155"/>
      <c r="I24" s="155"/>
      <c r="J24" s="166">
        <f>J22+J23</f>
        <v>0</v>
      </c>
      <c r="K24" s="131"/>
      <c r="L24" s="131"/>
    </row>
    <row r="25" spans="1:12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31"/>
      <c r="L25" s="131"/>
    </row>
    <row r="26" spans="1:12">
      <c r="A26" s="167"/>
      <c r="B26" s="168"/>
      <c r="C26" s="168"/>
      <c r="D26" s="168"/>
      <c r="E26" s="169"/>
      <c r="F26" s="170" t="s">
        <v>39</v>
      </c>
      <c r="G26" s="170"/>
      <c r="H26" s="170"/>
      <c r="I26" s="158"/>
      <c r="J26" s="86">
        <f>J14+J24</f>
        <v>0</v>
      </c>
      <c r="K26" s="131"/>
      <c r="L26" s="131"/>
    </row>
    <row r="27" spans="1:12">
      <c r="A27" s="171" t="s">
        <v>40</v>
      </c>
      <c r="B27" s="172"/>
      <c r="C27" s="173"/>
      <c r="D27" s="173"/>
      <c r="E27" s="174">
        <v>1</v>
      </c>
      <c r="F27" s="175" t="s">
        <v>41</v>
      </c>
      <c r="G27" s="176"/>
      <c r="H27" s="177"/>
      <c r="I27" s="155"/>
      <c r="J27" s="178">
        <f>J26/E27</f>
        <v>0</v>
      </c>
      <c r="K27" s="131"/>
      <c r="L27" s="131"/>
    </row>
    <row r="28" spans="1:1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</row>
    <row r="29" spans="1:12">
      <c r="A29" s="384" t="s">
        <v>16</v>
      </c>
      <c r="B29" s="384" t="s">
        <v>42</v>
      </c>
      <c r="C29" s="384"/>
      <c r="D29" s="384"/>
      <c r="E29" s="384"/>
      <c r="F29" s="384"/>
      <c r="G29" s="386" t="s">
        <v>43</v>
      </c>
      <c r="H29" s="384" t="s">
        <v>44</v>
      </c>
      <c r="I29" s="384" t="s">
        <v>45</v>
      </c>
      <c r="J29" s="384" t="s">
        <v>46</v>
      </c>
      <c r="K29" s="131"/>
      <c r="L29" s="131"/>
    </row>
    <row r="30" spans="1:12">
      <c r="A30" s="385"/>
      <c r="B30" s="385"/>
      <c r="C30" s="385"/>
      <c r="D30" s="385"/>
      <c r="E30" s="385"/>
      <c r="F30" s="385"/>
      <c r="G30" s="387"/>
      <c r="H30" s="385"/>
      <c r="I30" s="385"/>
      <c r="J30" s="385"/>
      <c r="K30" s="131"/>
      <c r="L30" s="131"/>
    </row>
    <row r="31" spans="1:12" s="2" customFormat="1" ht="10.199999999999999" customHeight="1">
      <c r="A31" s="179" t="s">
        <v>69</v>
      </c>
      <c r="B31" s="330" t="s">
        <v>149</v>
      </c>
      <c r="C31" s="331"/>
      <c r="D31" s="331"/>
      <c r="E31" s="331"/>
      <c r="F31" s="332"/>
      <c r="G31" s="96" t="s">
        <v>107</v>
      </c>
      <c r="H31" s="97">
        <v>107.71</v>
      </c>
      <c r="I31" s="98">
        <v>1</v>
      </c>
      <c r="J31" s="99">
        <f t="shared" ref="J31" si="0">H31*I31</f>
        <v>107.71</v>
      </c>
      <c r="K31" s="1"/>
    </row>
    <row r="32" spans="1:12" s="2" customFormat="1" ht="10.199999999999999" customHeight="1">
      <c r="A32" s="15"/>
      <c r="B32" s="320"/>
      <c r="C32" s="321"/>
      <c r="D32" s="321"/>
      <c r="E32" s="321"/>
      <c r="F32" s="322"/>
      <c r="G32" s="38"/>
      <c r="H32" s="39"/>
      <c r="I32" s="40"/>
      <c r="J32" s="41"/>
      <c r="K32" s="1"/>
    </row>
    <row r="33" spans="1:12" s="2" customFormat="1" ht="10.199999999999999" customHeight="1">
      <c r="A33" s="15"/>
      <c r="B33" s="320"/>
      <c r="C33" s="321"/>
      <c r="D33" s="321"/>
      <c r="E33" s="321"/>
      <c r="F33" s="322"/>
      <c r="G33" s="38"/>
      <c r="H33" s="39"/>
      <c r="I33" s="40"/>
      <c r="J33" s="100"/>
      <c r="K33" s="1"/>
    </row>
    <row r="34" spans="1:12" ht="10.199999999999999" customHeight="1">
      <c r="A34" s="15"/>
      <c r="B34" s="320"/>
      <c r="C34" s="321"/>
      <c r="D34" s="321"/>
      <c r="E34" s="321"/>
      <c r="F34" s="322"/>
      <c r="G34" s="38"/>
      <c r="H34" s="39"/>
      <c r="I34" s="40"/>
      <c r="J34" s="100"/>
      <c r="K34" s="131"/>
      <c r="L34" s="131"/>
    </row>
    <row r="35" spans="1:12" ht="10.199999999999999" customHeight="1">
      <c r="A35" s="101"/>
      <c r="B35" s="320"/>
      <c r="C35" s="321"/>
      <c r="D35" s="321"/>
      <c r="E35" s="321"/>
      <c r="F35" s="322"/>
      <c r="G35" s="38"/>
      <c r="H35" s="39"/>
      <c r="I35" s="40"/>
      <c r="J35" s="100"/>
      <c r="K35" s="131"/>
      <c r="L35" s="131"/>
    </row>
    <row r="36" spans="1:12" ht="10.199999999999999" customHeight="1">
      <c r="A36" s="15"/>
      <c r="B36" s="320"/>
      <c r="C36" s="321"/>
      <c r="D36" s="321"/>
      <c r="E36" s="321"/>
      <c r="F36" s="322"/>
      <c r="G36" s="38"/>
      <c r="H36" s="39"/>
      <c r="I36" s="40"/>
      <c r="J36" s="100"/>
      <c r="K36" s="131"/>
      <c r="L36" s="131"/>
    </row>
    <row r="37" spans="1:12" ht="10.199999999999999" customHeight="1">
      <c r="A37" s="180"/>
      <c r="B37" s="378"/>
      <c r="C37" s="379"/>
      <c r="D37" s="379"/>
      <c r="E37" s="379"/>
      <c r="F37" s="380"/>
      <c r="G37" s="181"/>
      <c r="H37" s="182"/>
      <c r="I37" s="182"/>
      <c r="J37" s="183"/>
      <c r="K37" s="131"/>
      <c r="L37" s="131"/>
    </row>
    <row r="38" spans="1:12" ht="10.199999999999999" customHeight="1">
      <c r="A38" s="180"/>
      <c r="B38" s="378"/>
      <c r="C38" s="379"/>
      <c r="D38" s="379"/>
      <c r="E38" s="379"/>
      <c r="F38" s="380"/>
      <c r="G38" s="182"/>
      <c r="H38" s="182"/>
      <c r="I38" s="182"/>
      <c r="J38" s="183"/>
      <c r="K38" s="131"/>
      <c r="L38" s="131"/>
    </row>
    <row r="39" spans="1:12" ht="10.199999999999999" customHeight="1">
      <c r="A39" s="180"/>
      <c r="B39" s="378"/>
      <c r="C39" s="379"/>
      <c r="D39" s="379"/>
      <c r="E39" s="379"/>
      <c r="F39" s="380"/>
      <c r="G39" s="182"/>
      <c r="H39" s="182"/>
      <c r="I39" s="182"/>
      <c r="J39" s="183"/>
      <c r="K39" s="131"/>
      <c r="L39" s="131"/>
    </row>
    <row r="40" spans="1:12" ht="12" customHeight="1">
      <c r="A40" s="184"/>
      <c r="B40" s="381"/>
      <c r="C40" s="382"/>
      <c r="D40" s="382"/>
      <c r="E40" s="383"/>
      <c r="F40" s="185" t="s">
        <v>47</v>
      </c>
      <c r="G40" s="185"/>
      <c r="H40" s="185"/>
      <c r="I40" s="185"/>
      <c r="J40" s="186">
        <f>SUM(J31:J39)</f>
        <v>107.71</v>
      </c>
      <c r="K40" s="131"/>
      <c r="L40" s="131"/>
    </row>
    <row r="41" spans="1:12">
      <c r="A41" s="131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</row>
    <row r="42" spans="1:12">
      <c r="A42" s="384" t="s">
        <v>16</v>
      </c>
      <c r="B42" s="384" t="s">
        <v>48</v>
      </c>
      <c r="C42" s="384"/>
      <c r="D42" s="384"/>
      <c r="E42" s="384"/>
      <c r="F42" s="384"/>
      <c r="G42" s="384" t="s">
        <v>49</v>
      </c>
      <c r="H42" s="386" t="s">
        <v>50</v>
      </c>
      <c r="I42" s="386" t="s">
        <v>45</v>
      </c>
      <c r="J42" s="384" t="s">
        <v>46</v>
      </c>
      <c r="K42" s="131"/>
      <c r="L42" s="131"/>
    </row>
    <row r="43" spans="1:12">
      <c r="A43" s="385"/>
      <c r="B43" s="385"/>
      <c r="C43" s="385"/>
      <c r="D43" s="385"/>
      <c r="E43" s="385"/>
      <c r="F43" s="385"/>
      <c r="G43" s="385"/>
      <c r="H43" s="387"/>
      <c r="I43" s="387"/>
      <c r="J43" s="385"/>
      <c r="K43" s="131"/>
      <c r="L43" s="131"/>
    </row>
    <row r="44" spans="1:12" s="1" customFormat="1" ht="10.199999999999999" customHeight="1">
      <c r="A44" s="12"/>
      <c r="B44" s="330"/>
      <c r="C44" s="331"/>
      <c r="D44" s="331"/>
      <c r="E44" s="331"/>
      <c r="F44" s="332"/>
      <c r="G44" s="39"/>
      <c r="H44" s="39"/>
      <c r="I44" s="40"/>
      <c r="J44" s="41"/>
    </row>
    <row r="45" spans="1:12" s="1" customFormat="1" ht="10.199999999999999" customHeight="1">
      <c r="A45" s="15"/>
      <c r="B45" s="320"/>
      <c r="C45" s="321"/>
      <c r="D45" s="321"/>
      <c r="E45" s="321"/>
      <c r="F45" s="322"/>
      <c r="G45" s="39"/>
      <c r="H45" s="39"/>
      <c r="I45" s="40"/>
      <c r="J45" s="41"/>
    </row>
    <row r="46" spans="1:12" s="2" customFormat="1" ht="10.199999999999999" customHeight="1">
      <c r="A46" s="15"/>
      <c r="B46" s="320"/>
      <c r="C46" s="321"/>
      <c r="D46" s="321"/>
      <c r="E46" s="321"/>
      <c r="F46" s="322"/>
      <c r="G46" s="39"/>
      <c r="H46" s="39"/>
      <c r="I46" s="40"/>
      <c r="J46" s="41"/>
      <c r="K46" s="1"/>
    </row>
    <row r="47" spans="1:12" ht="10.199999999999999" customHeight="1">
      <c r="A47" s="15"/>
      <c r="B47" s="320"/>
      <c r="C47" s="321"/>
      <c r="D47" s="321"/>
      <c r="E47" s="321"/>
      <c r="F47" s="322"/>
      <c r="G47" s="39"/>
      <c r="H47" s="39"/>
      <c r="I47" s="187"/>
      <c r="J47" s="183"/>
      <c r="K47" s="131"/>
      <c r="L47" s="131"/>
    </row>
    <row r="48" spans="1:12" ht="10.199999999999999" customHeight="1">
      <c r="A48" s="180"/>
      <c r="B48" s="378"/>
      <c r="C48" s="379"/>
      <c r="D48" s="379"/>
      <c r="E48" s="379"/>
      <c r="F48" s="380"/>
      <c r="G48" s="188"/>
      <c r="H48" s="188"/>
      <c r="I48" s="187"/>
      <c r="J48" s="183"/>
      <c r="K48" s="131"/>
      <c r="L48" s="131"/>
    </row>
    <row r="49" spans="1:12" ht="10.199999999999999" customHeight="1">
      <c r="A49" s="180"/>
      <c r="B49" s="378"/>
      <c r="C49" s="379"/>
      <c r="D49" s="379"/>
      <c r="E49" s="379"/>
      <c r="F49" s="380"/>
      <c r="G49" s="188"/>
      <c r="H49" s="188"/>
      <c r="I49" s="187"/>
      <c r="J49" s="183"/>
      <c r="K49" s="131"/>
      <c r="L49" s="131"/>
    </row>
    <row r="50" spans="1:12" ht="10.199999999999999" customHeight="1">
      <c r="A50" s="180"/>
      <c r="B50" s="378"/>
      <c r="C50" s="379"/>
      <c r="D50" s="379"/>
      <c r="E50" s="379"/>
      <c r="F50" s="380"/>
      <c r="G50" s="188"/>
      <c r="H50" s="188"/>
      <c r="I50" s="188"/>
      <c r="J50" s="183"/>
      <c r="K50" s="131"/>
      <c r="L50" s="131"/>
    </row>
    <row r="51" spans="1:12" ht="10.199999999999999" customHeight="1">
      <c r="A51" s="180"/>
      <c r="B51" s="378"/>
      <c r="C51" s="379"/>
      <c r="D51" s="379"/>
      <c r="E51" s="379"/>
      <c r="F51" s="380"/>
      <c r="G51" s="188"/>
      <c r="H51" s="188"/>
      <c r="I51" s="188"/>
      <c r="J51" s="183"/>
      <c r="K51" s="131"/>
      <c r="L51" s="131"/>
    </row>
    <row r="52" spans="1:12" ht="10.199999999999999" customHeight="1">
      <c r="A52" s="180"/>
      <c r="B52" s="378"/>
      <c r="C52" s="379"/>
      <c r="D52" s="379"/>
      <c r="E52" s="379"/>
      <c r="F52" s="380"/>
      <c r="G52" s="188"/>
      <c r="H52" s="188"/>
      <c r="I52" s="188"/>
      <c r="J52" s="183"/>
      <c r="K52" s="131"/>
      <c r="L52" s="131"/>
    </row>
    <row r="53" spans="1:12" ht="12" customHeight="1">
      <c r="A53" s="184"/>
      <c r="B53" s="381"/>
      <c r="C53" s="382"/>
      <c r="D53" s="382"/>
      <c r="E53" s="383"/>
      <c r="F53" s="185" t="s">
        <v>53</v>
      </c>
      <c r="G53" s="185"/>
      <c r="H53" s="185"/>
      <c r="I53" s="185"/>
      <c r="J53" s="186">
        <f>SUM(J44:J52)</f>
        <v>0</v>
      </c>
      <c r="K53" s="131"/>
      <c r="L53" s="131"/>
    </row>
    <row r="54" spans="1:12" s="2" customForma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2" s="2" customFormat="1">
      <c r="A55" s="1"/>
      <c r="B55" s="1"/>
      <c r="C55" s="1"/>
      <c r="D55" s="1"/>
      <c r="E55" s="1"/>
      <c r="F55" s="45" t="s">
        <v>54</v>
      </c>
      <c r="G55" s="29"/>
      <c r="H55" s="29"/>
      <c r="I55" s="29"/>
      <c r="J55" s="125">
        <f>TRUNC(J27+J40+J53,2)</f>
        <v>107.71</v>
      </c>
    </row>
    <row r="56" spans="1:12" s="2" customFormat="1">
      <c r="A56" s="1"/>
      <c r="B56" s="1"/>
      <c r="C56" s="1"/>
      <c r="D56" s="1"/>
      <c r="E56" s="1"/>
      <c r="F56" s="3"/>
      <c r="G56" s="4"/>
      <c r="H56" s="4"/>
      <c r="I56" s="4"/>
      <c r="J56" s="54"/>
    </row>
    <row r="57" spans="1:12" s="2" customFormat="1">
      <c r="A57" s="1"/>
      <c r="B57" s="1"/>
      <c r="C57" s="1"/>
      <c r="D57" s="1"/>
      <c r="E57" s="1"/>
      <c r="F57" s="3" t="s">
        <v>105</v>
      </c>
      <c r="G57" s="4"/>
      <c r="H57" s="223"/>
      <c r="I57" s="4"/>
      <c r="J57" s="225">
        <f>TRUNC(J55*0.2031,2)</f>
        <v>21.87</v>
      </c>
    </row>
    <row r="58" spans="1:12" s="2" customFormat="1">
      <c r="A58" s="1"/>
      <c r="B58" s="1"/>
      <c r="C58" s="1"/>
      <c r="D58" s="1"/>
      <c r="E58" s="1"/>
      <c r="F58" s="3"/>
      <c r="G58" s="4"/>
      <c r="H58" s="4"/>
      <c r="I58" s="4"/>
      <c r="J58" s="54"/>
    </row>
    <row r="59" spans="1:12" s="2" customFormat="1">
      <c r="A59" s="1"/>
      <c r="B59" s="1"/>
      <c r="C59" s="1"/>
      <c r="D59" s="1"/>
      <c r="E59" s="1"/>
      <c r="F59" s="31" t="s">
        <v>55</v>
      </c>
      <c r="G59" s="9"/>
      <c r="H59" s="9"/>
      <c r="I59" s="9"/>
      <c r="J59" s="47">
        <f>TRUNC(J55+J57,2)</f>
        <v>129.58000000000001</v>
      </c>
    </row>
    <row r="60" spans="1:12" s="2" customForma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2" s="2" customFormat="1">
      <c r="A61" s="48" t="s">
        <v>56</v>
      </c>
      <c r="B61" s="29"/>
      <c r="C61" s="29"/>
      <c r="D61" s="29"/>
      <c r="E61" s="29"/>
      <c r="F61" s="29"/>
      <c r="G61" s="29"/>
      <c r="H61" s="29"/>
      <c r="I61" s="29"/>
      <c r="J61" s="49"/>
      <c r="K61" s="1"/>
    </row>
    <row r="62" spans="1:12" s="2" customFormat="1">
      <c r="A62" s="3"/>
      <c r="B62" s="4"/>
      <c r="C62" s="4"/>
      <c r="D62" s="4"/>
      <c r="E62" s="4"/>
      <c r="F62" s="4"/>
      <c r="G62" s="4"/>
      <c r="H62" s="4"/>
      <c r="I62" s="4"/>
      <c r="J62" s="5"/>
      <c r="K62" s="1"/>
    </row>
    <row r="63" spans="1:12" s="2" customFormat="1">
      <c r="A63" s="3"/>
      <c r="B63" s="4"/>
      <c r="C63" s="4"/>
      <c r="D63" s="4"/>
      <c r="E63" s="4"/>
      <c r="F63" s="4"/>
      <c r="G63" s="4"/>
      <c r="H63" s="4"/>
      <c r="I63" s="4"/>
      <c r="J63" s="5"/>
      <c r="K63" s="1"/>
    </row>
    <row r="64" spans="1:12" s="2" customFormat="1">
      <c r="A64" s="31"/>
      <c r="B64" s="9"/>
      <c r="C64" s="9"/>
      <c r="D64" s="9"/>
      <c r="E64" s="9"/>
      <c r="F64" s="9"/>
      <c r="G64" s="9"/>
      <c r="H64" s="9"/>
      <c r="I64" s="9"/>
      <c r="J64" s="50"/>
      <c r="K64" s="1"/>
    </row>
    <row r="65" spans="1:11" s="2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s="2" customFormat="1">
      <c r="A66" s="45"/>
      <c r="B66" s="51"/>
      <c r="C66" s="29"/>
      <c r="D66" s="29"/>
      <c r="E66" s="29"/>
      <c r="F66" s="29"/>
      <c r="G66" s="29"/>
      <c r="H66" s="29"/>
      <c r="I66" s="29"/>
      <c r="J66" s="49"/>
      <c r="K66" s="1"/>
    </row>
    <row r="67" spans="1:11" s="2" customFormat="1">
      <c r="A67" s="3"/>
      <c r="B67" s="52"/>
      <c r="C67" s="4"/>
      <c r="D67" s="4"/>
      <c r="E67" s="4"/>
      <c r="F67" s="4"/>
      <c r="G67" s="4"/>
      <c r="H67" s="4"/>
      <c r="I67" s="4"/>
      <c r="J67" s="5"/>
      <c r="K67" s="1"/>
    </row>
    <row r="68" spans="1:11" s="2" customFormat="1">
      <c r="A68" s="53" t="s">
        <v>57</v>
      </c>
      <c r="B68" s="52"/>
      <c r="C68" s="4"/>
      <c r="D68" s="4"/>
      <c r="E68" s="4"/>
      <c r="F68" s="4"/>
      <c r="G68" s="4"/>
      <c r="H68" s="4"/>
      <c r="I68" s="4"/>
      <c r="J68" s="5"/>
      <c r="K68" s="1"/>
    </row>
    <row r="69" spans="1:11" s="2" customFormat="1">
      <c r="A69" s="3"/>
      <c r="B69" s="4"/>
      <c r="C69" s="4"/>
      <c r="D69" s="4"/>
      <c r="E69" s="4"/>
      <c r="F69" s="4"/>
      <c r="G69" s="4"/>
      <c r="H69" s="4"/>
      <c r="I69" s="4"/>
      <c r="J69" s="5"/>
      <c r="K69" s="1"/>
    </row>
    <row r="70" spans="1:11" s="2" customFormat="1">
      <c r="A70" s="53" t="s">
        <v>103</v>
      </c>
      <c r="B70" s="52"/>
      <c r="C70" s="4"/>
      <c r="D70" s="4"/>
      <c r="E70" s="4"/>
      <c r="F70" s="4"/>
      <c r="G70" s="4"/>
      <c r="H70" s="4"/>
      <c r="I70" s="4"/>
      <c r="J70" s="54"/>
      <c r="K70" s="1"/>
    </row>
    <row r="71" spans="1:11" s="2" customFormat="1">
      <c r="A71" s="3"/>
      <c r="B71" s="4"/>
      <c r="C71" s="4"/>
      <c r="D71" s="4"/>
      <c r="E71" s="4"/>
      <c r="F71" s="4"/>
      <c r="G71" s="4"/>
      <c r="H71" s="4"/>
      <c r="I71" s="4"/>
      <c r="J71" s="5"/>
      <c r="K71" s="1"/>
    </row>
    <row r="72" spans="1:11" s="2" customFormat="1">
      <c r="A72" s="53" t="s">
        <v>102</v>
      </c>
      <c r="B72" s="52"/>
      <c r="C72" s="4"/>
      <c r="D72" s="4"/>
      <c r="E72" s="4"/>
      <c r="F72" s="4"/>
      <c r="G72" s="4"/>
      <c r="H72" s="4" t="s">
        <v>185</v>
      </c>
      <c r="I72" s="52"/>
      <c r="J72" s="123"/>
      <c r="K72" s="1"/>
    </row>
    <row r="73" spans="1:11" s="2" customFormat="1">
      <c r="A73" s="3"/>
      <c r="B73" s="52"/>
      <c r="C73" s="4"/>
      <c r="D73" s="4"/>
      <c r="E73" s="4"/>
      <c r="F73" s="4"/>
      <c r="G73" s="4"/>
      <c r="H73" s="4"/>
      <c r="I73" s="4"/>
      <c r="J73" s="5"/>
      <c r="K73" s="1"/>
    </row>
    <row r="74" spans="1:11" s="2" customFormat="1">
      <c r="A74" s="31"/>
      <c r="B74" s="9"/>
      <c r="C74" s="9"/>
      <c r="D74" s="9"/>
      <c r="E74" s="9"/>
      <c r="F74" s="9"/>
      <c r="G74" s="9"/>
      <c r="H74" s="9"/>
      <c r="I74" s="9"/>
      <c r="J74" s="50"/>
      <c r="K74" s="1"/>
    </row>
    <row r="75" spans="1:11">
      <c r="A75" s="131"/>
      <c r="B75" s="131"/>
      <c r="C75" s="131"/>
      <c r="D75" s="131"/>
      <c r="E75" s="131"/>
      <c r="F75" s="131"/>
      <c r="G75" s="131"/>
      <c r="H75" s="131"/>
      <c r="I75" s="131"/>
      <c r="J75" s="131"/>
    </row>
    <row r="76" spans="1:11">
      <c r="A76" s="131"/>
      <c r="B76" s="131"/>
      <c r="C76" s="131"/>
      <c r="D76" s="131"/>
      <c r="E76" s="131"/>
      <c r="F76" s="131"/>
      <c r="G76" s="131"/>
      <c r="H76" s="131"/>
      <c r="I76" s="131"/>
      <c r="J76" s="131"/>
    </row>
    <row r="77" spans="1:11">
      <c r="A77" s="131"/>
      <c r="B77" s="131"/>
      <c r="C77" s="131"/>
      <c r="D77" s="131"/>
      <c r="E77" s="131"/>
      <c r="F77" s="131"/>
      <c r="G77" s="131"/>
      <c r="H77" s="131"/>
      <c r="I77" s="131"/>
      <c r="J77" s="131"/>
    </row>
    <row r="78" spans="1:11">
      <c r="A78" s="131"/>
      <c r="B78" s="131"/>
      <c r="C78" s="131"/>
      <c r="D78" s="131"/>
      <c r="E78" s="131"/>
      <c r="F78" s="131"/>
      <c r="G78" s="131"/>
      <c r="H78" s="131"/>
      <c r="I78" s="131"/>
      <c r="J78" s="131"/>
    </row>
    <row r="79" spans="1:11">
      <c r="A79" s="131"/>
      <c r="B79" s="131"/>
      <c r="C79" s="131"/>
      <c r="D79" s="131"/>
      <c r="E79" s="131"/>
      <c r="F79" s="131"/>
      <c r="G79" s="131"/>
      <c r="H79" s="131"/>
      <c r="I79" s="131"/>
      <c r="J79" s="131"/>
    </row>
  </sheetData>
  <mergeCells count="58">
    <mergeCell ref="B12:D12"/>
    <mergeCell ref="A1:J1"/>
    <mergeCell ref="A5:A6"/>
    <mergeCell ref="B5:D6"/>
    <mergeCell ref="E5:E6"/>
    <mergeCell ref="F5:G5"/>
    <mergeCell ref="H5:I5"/>
    <mergeCell ref="J5:J6"/>
    <mergeCell ref="B7:D7"/>
    <mergeCell ref="B8:D8"/>
    <mergeCell ref="B9:D9"/>
    <mergeCell ref="B10:D10"/>
    <mergeCell ref="B11:D11"/>
    <mergeCell ref="B23:E23"/>
    <mergeCell ref="B13:D13"/>
    <mergeCell ref="B14:E14"/>
    <mergeCell ref="A16:A17"/>
    <mergeCell ref="B16:F17"/>
    <mergeCell ref="I16:I17"/>
    <mergeCell ref="J16:J17"/>
    <mergeCell ref="B18:F18"/>
    <mergeCell ref="B20:F20"/>
    <mergeCell ref="B21:F21"/>
    <mergeCell ref="G16:G17"/>
    <mergeCell ref="H16:H17"/>
    <mergeCell ref="B24:E24"/>
    <mergeCell ref="A29:A30"/>
    <mergeCell ref="B29:F30"/>
    <mergeCell ref="G29:G30"/>
    <mergeCell ref="H29:H30"/>
    <mergeCell ref="A42:A43"/>
    <mergeCell ref="B42:F43"/>
    <mergeCell ref="J29:J30"/>
    <mergeCell ref="B31:F31"/>
    <mergeCell ref="B32:F32"/>
    <mergeCell ref="B33:F33"/>
    <mergeCell ref="B34:F34"/>
    <mergeCell ref="B35:F35"/>
    <mergeCell ref="I29:I30"/>
    <mergeCell ref="G42:G43"/>
    <mergeCell ref="H42:H43"/>
    <mergeCell ref="I42:I43"/>
    <mergeCell ref="J42:J43"/>
    <mergeCell ref="B45:F45"/>
    <mergeCell ref="B36:F36"/>
    <mergeCell ref="B37:F37"/>
    <mergeCell ref="B38:F38"/>
    <mergeCell ref="B39:F39"/>
    <mergeCell ref="B40:E40"/>
    <mergeCell ref="B44:F44"/>
    <mergeCell ref="B52:F52"/>
    <mergeCell ref="B53:E53"/>
    <mergeCell ref="B46:F46"/>
    <mergeCell ref="B47:F47"/>
    <mergeCell ref="B48:F48"/>
    <mergeCell ref="B49:F49"/>
    <mergeCell ref="B50:F50"/>
    <mergeCell ref="B51:F51"/>
  </mergeCells>
  <printOptions horizontalCentered="1" verticalCentered="1"/>
  <pageMargins left="0.9055118110236221" right="0.39370078740157483" top="0.59055118110236227" bottom="0.59055118110236227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2</vt:i4>
      </vt:variant>
    </vt:vector>
  </HeadingPairs>
  <TitlesOfParts>
    <vt:vector size="27" baseType="lpstr">
      <vt:lpstr>serviços</vt:lpstr>
      <vt:lpstr>Remoção</vt:lpstr>
      <vt:lpstr>Estaca metálica</vt:lpstr>
      <vt:lpstr>Tirante</vt:lpstr>
      <vt:lpstr>Pórtico</vt:lpstr>
      <vt:lpstr>Aço CA25</vt:lpstr>
      <vt:lpstr>Dreno DPS 08</vt:lpstr>
      <vt:lpstr>Tubo PVC 40cm</vt:lpstr>
      <vt:lpstr>Chapa metálica</vt:lpstr>
      <vt:lpstr>Piso granilha</vt:lpstr>
      <vt:lpstr>Pastilha</vt:lpstr>
      <vt:lpstr>Asfalto Texturizado</vt:lpstr>
      <vt:lpstr>eletrodutos PEAD 100</vt:lpstr>
      <vt:lpstr>Escada</vt:lpstr>
      <vt:lpstr>Paraciclo</vt:lpstr>
      <vt:lpstr>Meio-fio alta</vt:lpstr>
      <vt:lpstr>Meio-fio baixa</vt:lpstr>
      <vt:lpstr>Lajota tátil</vt:lpstr>
      <vt:lpstr>Palmeira</vt:lpstr>
      <vt:lpstr>Hera</vt:lpstr>
      <vt:lpstr>Gabião cx0,5</vt:lpstr>
      <vt:lpstr>Gabião cx1,0</vt:lpstr>
      <vt:lpstr>Remoção_alvenaria</vt:lpstr>
      <vt:lpstr>Pintura</vt:lpstr>
      <vt:lpstr>Brita reciclada</vt:lpstr>
      <vt:lpstr>serviços!Area_de_impressao</vt:lpstr>
      <vt:lpstr>serviços!Titulos_de_impressao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2011-12-12T19:34:29Z</cp:lastPrinted>
  <dcterms:created xsi:type="dcterms:W3CDTF">2011-09-08T14:50:54Z</dcterms:created>
  <dcterms:modified xsi:type="dcterms:W3CDTF">2011-12-15T11:54:15Z</dcterms:modified>
</cp:coreProperties>
</file>